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updateLinks="never" codeName="ThisWorkbook"/>
  <xr:revisionPtr revIDLastSave="0" documentId="8_{6B7D9422-5EAC-48A8-AB8A-E6E0F8207CEB}" xr6:coauthVersionLast="47" xr6:coauthVersionMax="47" xr10:uidLastSave="{00000000-0000-0000-0000-000000000000}"/>
  <bookViews>
    <workbookView xWindow="-120" yWindow="-120" windowWidth="29040" windowHeight="15720" tabRatio="926" xr2:uid="{00000000-000D-0000-FFFF-FFFF00000000}"/>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金銭出納簿（今年度）（参考）" sheetId="84" r:id="rId31"/>
    <sheet name="金銭出納簿（前年度）（参考） " sheetId="87" r:id="rId32"/>
    <sheet name="実施状況報告（様式2）" sheetId="106" r:id="rId33"/>
  </sheets>
  <externalReferences>
    <externalReference r:id="rId34"/>
    <externalReference r:id="rId35"/>
    <externalReference r:id="rId36"/>
    <externalReference r:id="rId37"/>
    <externalReference r:id="rId38"/>
    <externalReference r:id="rId39"/>
    <externalReference r:id="rId40"/>
  </externalReferences>
  <definedNames>
    <definedName name="_0109集落協定の概要等" localSheetId="32">#REF!</definedName>
    <definedName name="_0109集落協定の概要等" localSheetId="12">#REF!</definedName>
    <definedName name="_0109集落協定の概要等">#REF!</definedName>
    <definedName name="_109集落協定の概要等" localSheetId="32">#REF!</definedName>
    <definedName name="_109集落協定の概要等" localSheetId="12">#REF!</definedName>
    <definedName name="_109集落協定の概要等">#REF!</definedName>
    <definedName name="_111集落協定参加者の内訳等" localSheetId="32">[1]ｸｴﾘ403!#REF!</definedName>
    <definedName name="_111集落協定参加者の内訳等" localSheetId="12">[1]ｸｴﾘ403!#REF!</definedName>
    <definedName name="_111集落協定参加者の内訳等">[1]ｸｴﾘ403!#REF!</definedName>
    <definedName name="_xlnm._FilterDatabase" localSheetId="32" hidden="1">'実施状況報告（様式2）'!$A$14:$AD$15</definedName>
    <definedName name="_xlnm._FilterDatabase" localSheetId="27" hidden="1">'収支報告書（金銭出納簿連動）'!#REF!</definedName>
    <definedName name="①②に該当">#REF!</definedName>
    <definedName name="②のみ該当">#REF!</definedName>
    <definedName name="a">#REF!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7">[2]【選択肢】!$A$3:$A$4</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21">[3]【選択肢】!$B$3:$B$4</definedName>
    <definedName name="B.○か空白" localSheetId="22">[3]【選択肢】!$B$3:$B$4</definedName>
    <definedName name="B.○か空白" localSheetId="23">[3]【選択肢】!$B$3:$B$4</definedName>
    <definedName name="B.○か空白" localSheetId="24">[3]【選択肢】!$B$3:$B$4</definedName>
    <definedName name="B.○か空白" localSheetId="25">[3]【選択肢】!$B$3:$B$4</definedName>
    <definedName name="B.○か空白" localSheetId="26">[3]【選択肢】!$B$3:$B$4</definedName>
    <definedName name="B.○か空白" localSheetId="3">[3]【選択肢】!$B$3:$B$4</definedName>
    <definedName name="B.○か空白" localSheetId="28">[3]【選択肢】!$B$3:$B$4</definedName>
    <definedName name="B.○か空白" localSheetId="7">[2]【選択肢】!$B$3:$B$4</definedName>
    <definedName name="B.○か空白" localSheetId="8">[2]【選択肢】!$B$3:$B$4</definedName>
    <definedName name="B.○か空白" localSheetId="1">#REF!</definedName>
    <definedName name="B.○か空白" localSheetId="17">[2]【選択肢】!$B$3:$B$4</definedName>
    <definedName name="B.○か空白" localSheetId="18">[2]【選択肢】!$B$3:$B$4</definedName>
    <definedName name="B.○か空白" localSheetId="19">[2]【選択肢】!$B$3:$B$4</definedName>
    <definedName name="B.○か空白" localSheetId="20">[2]【選択肢】!$B$3:$B$4</definedName>
    <definedName name="B.○か空白" localSheetId="9">#REF!</definedName>
    <definedName name="B.○か空白" localSheetId="11">#REF!</definedName>
    <definedName name="B.○か空白" localSheetId="12">#REF!</definedName>
    <definedName name="B.○か空白" localSheetId="14">[4]【選択肢】!$B$3:$B$4</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7">[2]【選択肢】!$C$3:$C$4</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7">[2]【選択肢】!$C$3:$C$5</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21">[5]【選択肢】!$D$3:$D$7</definedName>
    <definedName name="D.農村環境保全活動のテーマ" localSheetId="22">[5]【選択肢】!$D$3:$D$7</definedName>
    <definedName name="D.農村環境保全活動のテーマ" localSheetId="23">[5]【選択肢】!$D$3:$D$7</definedName>
    <definedName name="D.農村環境保全活動のテーマ" localSheetId="24">[5]【選択肢】!$D$3:$D$7</definedName>
    <definedName name="D.農村環境保全活動のテーマ" localSheetId="25">[5]【選択肢】!$D$3:$D$7</definedName>
    <definedName name="D.農村環境保全活動のテーマ" localSheetId="26">[5]【選択肢】!$D$3:$D$7</definedName>
    <definedName name="D.農村環境保全活動のテーマ" localSheetId="3">[5]【選択肢】!$D$3:$D$7</definedName>
    <definedName name="D.農村環境保全活動のテーマ" localSheetId="28">[5]【選択肢】!$D$3:$D$7</definedName>
    <definedName name="D.農村環境保全活動のテーマ" localSheetId="7">[2]【選択肢】!$D$3:$D$7</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 localSheetId="14">[2]【選択肢】!$D$3:$D$7</definedName>
    <definedName name="D.農村環境保全活動のテーマ">#REF!</definedName>
    <definedName name="E.高度な保全活動" localSheetId="21">[5]【選択肢】!$E$3:$E$11</definedName>
    <definedName name="E.高度な保全活動" localSheetId="22">[5]【選択肢】!$E$3:$E$11</definedName>
    <definedName name="E.高度な保全活動" localSheetId="23">[5]【選択肢】!$E$3:$E$11</definedName>
    <definedName name="E.高度な保全活動" localSheetId="24">[5]【選択肢】!$E$3:$E$11</definedName>
    <definedName name="E.高度な保全活動" localSheetId="25">[5]【選択肢】!$E$3:$E$11</definedName>
    <definedName name="E.高度な保全活動" localSheetId="26">[5]【選択肢】!$E$3:$E$11</definedName>
    <definedName name="E.高度な保全活動" localSheetId="3">[5]【選択肢】!$E$3:$E$11</definedName>
    <definedName name="E.高度な保全活動" localSheetId="28">[5]【選択肢】!$E$3:$E$11</definedName>
    <definedName name="E.高度な保全活動" localSheetId="7">[2]【選択肢】!$E$3:$E$11</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 localSheetId="14">[2]【選択肢】!$E$3:$E$11</definedName>
    <definedName name="E.高度な保全活動">#REF!</definedName>
    <definedName name="F.施設" localSheetId="21">[5]【選択肢】!$F$3:$F$5</definedName>
    <definedName name="F.施設" localSheetId="22">[5]【選択肢】!$F$3:$F$5</definedName>
    <definedName name="F.施設" localSheetId="23">[5]【選択肢】!$F$3:$F$5</definedName>
    <definedName name="F.施設" localSheetId="24">[5]【選択肢】!$F$3:$F$5</definedName>
    <definedName name="F.施設" localSheetId="25">[5]【選択肢】!$F$3:$F$5</definedName>
    <definedName name="F.施設" localSheetId="26">[5]【選択肢】!$F$3:$F$5</definedName>
    <definedName name="F.施設" localSheetId="3">[5]【選択肢】!$F$3:$F$5</definedName>
    <definedName name="F.施設" localSheetId="28">[5]【選択肢】!$F$3:$F$5</definedName>
    <definedName name="F.施設" localSheetId="7">[2]【選択肢】!$F$3:$F$5</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 localSheetId="14">[2]【選択肢】!$F$3:$F$5</definedName>
    <definedName name="F.施設">#REF!</definedName>
    <definedName name="F.施設選択">#REF!</definedName>
    <definedName name="G.単位" localSheetId="21">[5]【選択肢】!$G$3:$G$4</definedName>
    <definedName name="G.単位" localSheetId="22">[5]【選択肢】!$G$3:$G$4</definedName>
    <definedName name="G.単位" localSheetId="23">[5]【選択肢】!$G$3:$G$4</definedName>
    <definedName name="G.単位" localSheetId="24">[5]【選択肢】!$G$3:$G$4</definedName>
    <definedName name="G.単位" localSheetId="25">[5]【選択肢】!$G$3:$G$4</definedName>
    <definedName name="G.単位" localSheetId="26">[5]【選択肢】!$G$3:$G$4</definedName>
    <definedName name="G.単位" localSheetId="3">[5]【選択肢】!$G$3:$G$4</definedName>
    <definedName name="G.単位" localSheetId="28">[5]【選択肢】!$G$3:$G$4</definedName>
    <definedName name="G.単位" localSheetId="7">[2]【選択肢】!$G$3:$G$4</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 localSheetId="14">[2]【選択肢】!$G$3:$G$4</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7">[2]【選択肢】!$H$3:$H$6</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2.構成員一覧の分類_農業者以外団体" localSheetId="7">[2]【選択肢】!$H$8:$H$15</definedName>
    <definedName name="H2.構成員一覧の分類_農業者以外団体">#REF!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I">#REF!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7">[2]【選択肢】!$I$3:$I$4</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J">#REF!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7">[2]【選択肢】!$J$3:$J$10</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21">[5]【選択肢】!$Q$44:$Q$56</definedName>
    <definedName name="K.農村環境保全活動" localSheetId="22">[5]【選択肢】!$Q$44:$Q$56</definedName>
    <definedName name="K.農村環境保全活動" localSheetId="23">[5]【選択肢】!$Q$44:$Q$56</definedName>
    <definedName name="K.農村環境保全活動" localSheetId="24">[5]【選択肢】!$Q$44:$Q$56</definedName>
    <definedName name="K.農村環境保全活動" localSheetId="25">[5]【選択肢】!$Q$44:$Q$56</definedName>
    <definedName name="K.農村環境保全活動" localSheetId="26">[5]【選択肢】!$Q$44:$Q$56</definedName>
    <definedName name="K.農村環境保全活動" localSheetId="3">[5]【選択肢】!$Q$44:$Q$56</definedName>
    <definedName name="K.農村環境保全活動" localSheetId="28">[5]【選択肢】!$Q$44:$Q$56</definedName>
    <definedName name="K.農村環境保全活動" localSheetId="7">[2]【選択肢】!$Q$44:$Q$56</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 localSheetId="14">[2]【選択肢】!$Q$44:$Q$56</definedName>
    <definedName name="K.農村環境保全活動">#REF!</definedName>
    <definedName name="L.増進活動" localSheetId="21">[5]【選択肢】!$R$57:$R$64</definedName>
    <definedName name="L.増進活動" localSheetId="22">[5]【選択肢】!$R$57:$R$64</definedName>
    <definedName name="L.増進活動" localSheetId="23">[5]【選択肢】!$R$57:$R$64</definedName>
    <definedName name="L.増進活動" localSheetId="24">[5]【選択肢】!$R$57:$R$64</definedName>
    <definedName name="L.増進活動" localSheetId="25">[5]【選択肢】!$R$57:$R$64</definedName>
    <definedName name="L.増進活動" localSheetId="26">[5]【選択肢】!$R$57:$R$64</definedName>
    <definedName name="L.増進活動" localSheetId="3">[5]【選択肢】!$R$57:$R$64</definedName>
    <definedName name="L.増進活動" localSheetId="28">[5]【選択肢】!$R$57:$R$64</definedName>
    <definedName name="L.増進活動" localSheetId="7">[2]【選択肢】!$R$57:$R$64</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 localSheetId="14">[2]【選択肢】!$R$57:$R$64</definedName>
    <definedName name="L.増進活動">#REF!</definedName>
    <definedName name="M.長寿命化" localSheetId="21">[5]【選択肢】!$S$66:$S$71</definedName>
    <definedName name="M.長寿命化" localSheetId="22">[5]【選択肢】!$S$66:$S$71</definedName>
    <definedName name="M.長寿命化" localSheetId="23">[5]【選択肢】!$S$66:$S$71</definedName>
    <definedName name="M.長寿命化" localSheetId="24">[5]【選択肢】!$S$66:$S$71</definedName>
    <definedName name="M.長寿命化" localSheetId="25">[5]【選択肢】!$S$66:$S$71</definedName>
    <definedName name="M.長寿命化" localSheetId="26">[5]【選択肢】!$S$66:$S$71</definedName>
    <definedName name="M.長寿命化" localSheetId="3">[5]【選択肢】!$S$66:$S$71</definedName>
    <definedName name="M.長寿命化" localSheetId="28">[5]【選択肢】!$S$66:$S$71</definedName>
    <definedName name="M.長寿命化" localSheetId="7">[2]【選択肢】!$S$66:$S$71</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 localSheetId="14">[2]【選択肢】!$S$66:$S$71</definedName>
    <definedName name="M.長寿命化">#REF!</definedName>
    <definedName name="N.月">#REF!</definedName>
    <definedName name="O.環境負荷低減の取組">#REF!</definedName>
    <definedName name="_xlnm.Print_Area" localSheetId="0">はじめに!$A$1:$G$64</definedName>
    <definedName name="_xlnm.Print_Area" localSheetId="29">'活動記録（参考） '!$A$1:$O$25</definedName>
    <definedName name="_xlnm.Print_Area" localSheetId="30">'金銭出納簿（今年度）（参考）'!$A$1:$N$86</definedName>
    <definedName name="_xlnm.Print_Area" localSheetId="31">'金銭出納簿（前年度）（参考） '!$A$1:$N$86</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2">'実施状況報告（様式2）'!$A$2:$AD$15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'!$7:$8</definedName>
    <definedName name="_xlnm.Print_Titles" localSheetId="30">'金銭出納簿（今年度）（参考）'!$9:$9</definedName>
    <definedName name="_xlnm.Print_Titles" localSheetId="31">'金銭出納簿（前年度）（参考） '!$6:$6</definedName>
    <definedName name="_xlnm.Print_Titles" localSheetId="1">別紙２①!$12:$17</definedName>
    <definedName name="Range1">#REF!,#REF!,#REF!</definedName>
    <definedName name="Range2">#REF!,#REF!,#REF!,#REF!,#REF!,#REF!,#REF!</definedName>
    <definedName name="Range3">#REF!,#REF!,#REF!</definedName>
    <definedName name="Z_4D33B020_8F18_431B_BFB6_22453331905E_.wvu.PrintArea" localSheetId="30" hidden="1">'金銭出納簿（今年度）（参考）'!$A$1:$L$73</definedName>
    <definedName name="Z_4D33B020_8F18_431B_BFB6_22453331905E_.wvu.PrintArea" localSheetId="31" hidden="1">'金銭出納簿（前年度）（参考） '!$A$1:$K$70</definedName>
    <definedName name="ため池">#REF!</definedName>
    <definedName name="夏期湛水">#REF!</definedName>
    <definedName name="該当なし">#REF!</definedName>
    <definedName name="構成員" localSheetId="12">#REF!</definedName>
    <definedName name="構成員">#REF!</definedName>
    <definedName name="構成員一覧" localSheetId="12">#REF!</definedName>
    <definedName name="構成員一覧">#REF!</definedName>
    <definedName name="江の設置_作溝実施">#REF!</definedName>
    <definedName name="江の設置_作溝未実施">#REF!</definedName>
    <definedName name="採草放牧地" localSheetId="12">#REF!</definedName>
    <definedName name="採草放牧地">プルダウンリスト!$D$3:$D$10</definedName>
    <definedName name="水路">#REF!</definedName>
    <definedName name="草地" localSheetId="12">#REF!</definedName>
    <definedName name="草地">プルダウンリスト!$C$3:$C$10</definedName>
    <definedName name="地目" localSheetId="12">#REF!</definedName>
    <definedName name="地目">プルダウンリスト!$A$2:$D$2</definedName>
    <definedName name="中干し延期">#REF!</definedName>
    <definedName name="長期中干し">#REF!</definedName>
    <definedName name="直営施工を実施しない場合は○">#REF!</definedName>
    <definedName name="田" localSheetId="12">#REF!</definedName>
    <definedName name="田">プルダウンリスト!$A$3:$A$10</definedName>
    <definedName name="都道府県名" localSheetId="32">[6]市町村名!$A$2:$A$48</definedName>
    <definedName name="都道府県名">[7]市町村名!$A$2:$A$48</definedName>
    <definedName name="冬期湛水">#REF!</definedName>
    <definedName name="農道">#REF!</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82" l="1"/>
  <c r="O16" i="82"/>
  <c r="Z22" i="100"/>
  <c r="F11" i="74"/>
  <c r="F11" i="73"/>
  <c r="S47" i="24"/>
  <c r="G47" i="24"/>
  <c r="R47" i="24"/>
  <c r="G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O2" i="92"/>
  <c r="N9" i="92"/>
  <c r="M9" i="92"/>
  <c r="F9"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F16" i="82"/>
  <c r="O18" i="82"/>
  <c r="L20" i="82"/>
  <c r="L18" i="82"/>
  <c r="L16" i="82"/>
  <c r="I18" i="82"/>
  <c r="I16" i="82"/>
  <c r="I23" i="82"/>
  <c r="F18"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K22" i="100"/>
  <c r="X7" i="100"/>
  <c r="B103" i="54"/>
  <c r="L60" i="54"/>
  <c r="A1" i="54"/>
  <c r="E6" i="94"/>
  <c r="E5" i="94"/>
  <c r="EK13" i="106" l="1"/>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N10" i="92"/>
  <c r="M10" i="92"/>
  <c r="F10" i="9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7" authorId="0" shapeId="0" xr:uid="{61A6FE7D-98BB-41CF-969F-1DE5C6EF84F9}">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xr:uid="{FDAEF924-7DA2-4045-8969-F9D332ACEEF5}">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xr:uid="{D9434CB1-41BF-4344-8B71-8BC898BBDE34}">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1" authorId="0" shapeId="0" xr:uid="{9B63483A-D8B1-4DDC-BA29-26F7C28A3615}">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xr:uid="{81D3455B-C1E8-4E53-8012-CC6147CF8D70}">
      <text>
        <r>
          <rPr>
            <sz val="8"/>
            <color indexed="81"/>
            <rFont val="MS P ゴシック"/>
            <family val="3"/>
            <charset val="128"/>
          </rPr>
          <t>交付申請面積は協定毎に、地目別・基準別の面積を小数第一位切り捨て、整数止めで整理します。</t>
        </r>
      </text>
    </comment>
    <comment ref="I55" authorId="0" shapeId="0" xr:uid="{906059AB-CA41-4E24-BA07-F1FB2BE31B6A}">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E15" authorId="0" shapeId="0" xr:uid="{308D8C48-BA4E-4CD9-A195-9F3D9856097F}">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xr:uid="{5DF90D1C-FC63-4181-A128-E1E1177D810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<sst xmlns="http://schemas.openxmlformats.org/spreadsheetml/2006/main" count="4787" uniqueCount="2057">
  <si>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</si>
  <si>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</si>
  <si>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</si>
  <si>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</si>
  <si>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</si>
  <si>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</si>
  <si>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</si>
  <si>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</si>
  <si>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</si>
  <si>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</si>
  <si>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</si>
  <si>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</si>
  <si>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</si>
  <si>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</si>
  <si>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</si>
  <si>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</si>
  <si>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</si>
  <si>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</si>
  <si>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</si>
  <si>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</si>
  <si>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</si>
  <si>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</si>
  <si>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</si>
  <si>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</si>
  <si>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</si>
  <si>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</si>
  <si>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</si>
  <si>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</si>
  <si>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</si>
  <si>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</si>
  <si>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</si>
  <si>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</si>
  <si>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</si>
  <si>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</si>
  <si>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</si>
  <si>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</si>
  <si>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</si>
  <si>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</si>
  <si>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</si>
  <si>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</si>
  <si>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</si>
  <si>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</si>
  <si>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</si>
  <si>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</si>
  <si>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</si>
  <si>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</si>
  <si>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</si>
  <si>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</si>
  <si>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</si>
  <si>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</si>
  <si>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</si>
  <si>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</si>
  <si>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</si>
  <si>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</si>
  <si>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</si>
  <si>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</si>
  <si>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</si>
  <si>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</si>
  <si>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</si>
  <si>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</si>
  <si>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</si>
  <si>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</si>
  <si>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</si>
  <si>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</si>
  <si>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</si>
  <si>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</si>
  <si>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</si>
  <si>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</si>
  <si>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</si>
  <si>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○○県</t>
    <rPh sb="2" eb="3">
      <t>ケン</t>
    </rPh>
    <phoneticPr fontId="3"/>
  </si>
  <si>
    <t>△△市</t>
    <rPh sb="2" eb="3">
      <t>シ</t>
    </rPh>
    <phoneticPr fontId="3"/>
  </si>
  <si>
    <t>　</t>
  </si>
  <si>
    <t>集落協定名</t>
    <rPh sb="0" eb="2">
      <t>シュウラク</t>
    </rPh>
    <rPh sb="2" eb="4">
      <t>キョウテイ</t>
    </rPh>
    <rPh sb="4" eb="5">
      <t>メイ</t>
    </rPh>
    <phoneticPr fontId="3"/>
  </si>
  <si>
    <t>あいうえお集落協定</t>
    <rPh sb="5" eb="7">
      <t>シュウラク</t>
    </rPh>
    <rPh sb="7" eb="9">
      <t>キョウテイ</t>
    </rPh>
    <phoneticPr fontId="3"/>
  </si>
  <si>
    <t>中山間　太郎</t>
    <rPh sb="0" eb="3">
      <t>チュウサンカン</t>
    </rPh>
    <rPh sb="4" eb="6">
      <t>タロウ</t>
    </rPh>
    <phoneticPr fontId="3"/>
  </si>
  <si>
    <t>協定所在地</t>
    <rPh sb="0" eb="2">
      <t>キョウテイ</t>
    </rPh>
    <rPh sb="2" eb="5">
      <t>ショザイチ</t>
    </rPh>
    <phoneticPr fontId="3"/>
  </si>
  <si>
    <t>○○県△△市○町</t>
    <rPh sb="2" eb="3">
      <t>ケン</t>
    </rPh>
    <rPh sb="5" eb="6">
      <t>シ</t>
    </rPh>
    <rPh sb="7" eb="8">
      <t>チョウ</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</si>
  <si>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</si>
  <si>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</si>
  <si>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</si>
  <si>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</si>
  <si>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</si>
  <si>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</si>
  <si>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</si>
  <si>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</si>
  <si>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</si>
  <si>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</si>
  <si>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</si>
  <si>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</si>
  <si>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</si>
  <si>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</si>
  <si>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</si>
  <si>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</si>
  <si>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</si>
  <si>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</si>
  <si>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</si>
  <si>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</si>
  <si>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</si>
  <si>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</si>
  <si>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</si>
  <si>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</si>
  <si>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</si>
  <si>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</si>
  <si>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</si>
  <si>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</si>
  <si>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</si>
  <si>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</si>
  <si>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</si>
  <si>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</si>
  <si>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</si>
  <si>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</si>
  <si>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</si>
  <si>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</si>
  <si>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</si>
  <si>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</si>
  <si>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</si>
  <si>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</si>
  <si>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</si>
  <si>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</si>
  <si>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</si>
  <si>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</si>
  <si>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</si>
  <si>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</si>
  <si>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</si>
  <si>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</si>
  <si>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</si>
  <si>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</si>
  <si>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</si>
  <si>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</si>
  <si>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</si>
  <si>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</si>
  <si>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</si>
  <si>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</si>
  <si>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</si>
  <si>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</si>
  <si>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</si>
  <si>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</si>
  <si>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</si>
  <si>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</si>
  <si>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</si>
  <si>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</si>
  <si>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</si>
  <si>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</si>
  <si>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</si>
  <si>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</si>
  <si>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</si>
  <si>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</si>
  <si>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</si>
  <si>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</si>
  <si>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</si>
  <si>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</si>
  <si>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</si>
  <si>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</si>
  <si>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</si>
  <si>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</si>
  <si>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</si>
  <si>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</si>
  <si>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</si>
  <si>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</si>
  <si>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</si>
  <si>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</si>
  <si>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</si>
  <si>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</si>
  <si>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</si>
  <si>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</si>
  <si>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</si>
  <si>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</si>
  <si>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</si>
  <si>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</si>
  <si>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</si>
  <si>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</si>
  <si>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</si>
  <si>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</si>
  <si>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</si>
  <si>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</si>
  <si>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</si>
  <si>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</si>
  <si>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</si>
  <si>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</si>
  <si>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</si>
  <si>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</si>
  <si>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</si>
  <si>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</si>
  <si>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</si>
  <si>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</si>
  <si>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</si>
  <si>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</si>
  <si>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</si>
  <si>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</si>
  <si>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</si>
  <si>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</si>
  <si>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</si>
  <si>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</si>
  <si>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</si>
  <si>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</si>
  <si>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</si>
  <si>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</si>
  <si>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</si>
  <si>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</si>
  <si>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</si>
  <si>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</si>
  <si>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</si>
  <si>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</si>
  <si>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</si>
  <si>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</si>
  <si>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</si>
  <si>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</si>
  <si>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</si>
  <si>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</si>
  <si>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</si>
  <si>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</si>
  <si>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</si>
  <si>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</si>
  <si>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</si>
  <si>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</si>
  <si>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</si>
  <si>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</si>
  <si>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</si>
  <si>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</si>
  <si>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</si>
  <si>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</si>
  <si>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</si>
  <si>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</si>
  <si>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</si>
  <si>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</si>
  <si>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</si>
  <si>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</si>
  <si>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</si>
  <si>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</si>
  <si>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</si>
  <si>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</si>
  <si>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</si>
  <si>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</si>
  <si>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</si>
  <si>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</si>
  <si>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</si>
  <si>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</si>
  <si>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</si>
  <si>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</si>
  <si>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</si>
  <si>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</si>
  <si>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</si>
  <si>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</si>
  <si>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</si>
  <si>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</si>
  <si>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</si>
  <si>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</si>
  <si>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</si>
  <si>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</si>
  <si>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</si>
  <si>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</si>
  <si>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</si>
  <si>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</si>
  <si>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</si>
  <si>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</si>
  <si>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</si>
  <si>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</si>
  <si>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</si>
  <si>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</si>
  <si>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</si>
  <si>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</si>
  <si>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</si>
  <si>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</si>
  <si>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</si>
  <si>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</si>
  <si>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</si>
  <si>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</si>
  <si>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</si>
  <si>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</si>
  <si>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</si>
  <si>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</si>
  <si>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</si>
  <si>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</si>
  <si>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</si>
  <si>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</si>
  <si>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</si>
  <si>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</si>
  <si>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</si>
  <si>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</si>
  <si>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</si>
  <si>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</si>
  <si>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</si>
  <si>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</si>
  <si>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</si>
  <si>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</si>
  <si>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</si>
  <si>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</si>
  <si>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</si>
  <si>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</si>
  <si>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</si>
  <si>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</si>
  <si>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</si>
  <si>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</si>
  <si>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</si>
  <si>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</si>
  <si>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</si>
  <si>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</si>
  <si>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</si>
  <si>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</si>
  <si>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</si>
  <si>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</si>
  <si>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</si>
  <si>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</si>
  <si>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</si>
  <si>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</si>
  <si>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</si>
  <si>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</si>
  <si>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</si>
  <si>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</si>
  <si>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</si>
  <si>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</si>
  <si>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</si>
  <si>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</si>
  <si>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</si>
  <si>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</si>
  <si>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</si>
  <si>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</si>
  <si>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</si>
  <si>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</si>
  <si>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</si>
  <si>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</si>
  <si>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</si>
  <si>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</si>
  <si>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</si>
  <si>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</si>
  <si>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</si>
  <si>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</si>
  <si>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</si>
  <si>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</si>
  <si>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</si>
  <si>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</si>
  <si>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</si>
  <si>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</si>
  <si>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</si>
  <si>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</si>
  <si>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</si>
  <si>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</si>
  <si>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</si>
  <si>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</si>
  <si>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</si>
  <si>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</si>
  <si>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</si>
  <si>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</si>
  <si>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</si>
  <si>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</si>
  <si>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</si>
  <si>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</si>
  <si>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</si>
  <si>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</si>
  <si>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</si>
  <si>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</si>
  <si>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</si>
  <si>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</si>
  <si>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</si>
  <si>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</si>
  <si>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</si>
  <si>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</si>
  <si>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</si>
  <si>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</si>
  <si>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</si>
  <si>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</si>
  <si>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</si>
  <si>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</si>
  <si>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</si>
  <si>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</si>
  <si>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</si>
  <si>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</si>
  <si>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</si>
  <si>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</si>
  <si>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</si>
  <si>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</si>
  <si>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</si>
  <si>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</si>
  <si>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</si>
  <si>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</si>
  <si>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</si>
  <si>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</si>
  <si>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</si>
  <si>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</si>
  <si>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</si>
  <si>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</si>
  <si>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</si>
  <si>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</si>
  <si>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</si>
  <si>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</si>
  <si>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</si>
  <si>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</si>
  <si>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</si>
  <si>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</si>
  <si>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</si>
  <si>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</si>
  <si>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</si>
  <si>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</si>
  <si>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</si>
  <si>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</si>
  <si>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</si>
  <si>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</si>
  <si>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</si>
  <si>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</si>
  <si>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</si>
  <si>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</si>
  <si>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</si>
  <si>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</si>
  <si>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</si>
  <si>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</si>
  <si>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</si>
  <si>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</si>
  <si>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</si>
  <si>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</si>
  <si>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</si>
  <si>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</si>
  <si>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</si>
  <si>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</si>
  <si>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</si>
  <si>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</si>
  <si>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</si>
  <si>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</si>
  <si>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</si>
  <si>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</si>
  <si>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</si>
  <si>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</si>
  <si>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</si>
  <si>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</si>
  <si>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</si>
  <si>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</si>
  <si>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</si>
  <si>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</si>
  <si>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</si>
  <si>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</si>
  <si>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</si>
  <si>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</si>
  <si>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</si>
  <si>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</si>
  <si>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</si>
  <si>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</si>
  <si>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</si>
  <si>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</si>
  <si>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</si>
  <si>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</si>
  <si>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</si>
  <si>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</si>
  <si>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</si>
  <si>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</si>
  <si>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</si>
  <si>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</si>
  <si>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</si>
  <si>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</si>
  <si>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</si>
  <si>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</si>
  <si>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</si>
  <si>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</si>
  <si>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</si>
  <si>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</si>
  <si>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</si>
  <si>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</si>
  <si>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</si>
  <si>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</si>
  <si>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</si>
  <si>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</si>
  <si>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</si>
  <si>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</si>
  <si>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</si>
  <si>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</si>
  <si>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</si>
  <si>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</si>
  <si>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</si>
  <si>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</si>
  <si>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</si>
  <si>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</si>
  <si>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</si>
  <si>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</si>
  <si>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</si>
  <si>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</si>
  <si>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</si>
  <si>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</si>
  <si>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</si>
  <si>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</si>
  <si>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</si>
  <si>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</si>
  <si>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</si>
  <si>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</si>
  <si>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</si>
  <si>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</si>
  <si>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</si>
  <si>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</si>
  <si>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</si>
  <si>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</si>
  <si>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</si>
  <si>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</si>
  <si>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</si>
  <si>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</si>
  <si>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</si>
  <si>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</si>
  <si>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</si>
  <si>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</si>
  <si>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</si>
  <si>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</si>
  <si>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</si>
  <si>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</si>
  <si>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</si>
  <si>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</si>
  <si>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</si>
  <si>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</si>
  <si>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</si>
  <si>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</si>
  <si>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</si>
  <si>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</si>
  <si>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</si>
  <si>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</si>
  <si>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</si>
  <si>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</si>
  <si>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</si>
  <si>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</si>
  <si>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</si>
  <si>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</si>
  <si>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</si>
  <si>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</si>
  <si>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</si>
  <si>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</si>
  <si>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</si>
  <si>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</si>
  <si>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</si>
  <si>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</si>
  <si>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</si>
  <si>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</si>
  <si>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</si>
  <si>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</si>
  <si>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</si>
  <si>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</si>
  <si>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</si>
  <si>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</si>
  <si>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</si>
  <si>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</si>
  <si>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</si>
  <si>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</si>
  <si>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</si>
  <si>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</si>
  <si>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</si>
  <si>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</si>
  <si>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</si>
  <si>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</si>
  <si>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</si>
  <si>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</si>
  <si>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</si>
  <si>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</si>
  <si>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</si>
  <si>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</si>
  <si>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</si>
  <si>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</si>
  <si>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</si>
  <si>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</si>
  <si>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</si>
  <si>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</si>
  <si>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</si>
  <si>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</si>
  <si>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</si>
  <si>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</si>
  <si>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</si>
  <si>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</si>
  <si>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</si>
  <si>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</si>
  <si>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</si>
  <si>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</si>
  <si>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</si>
  <si>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</si>
  <si>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</si>
  <si>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</si>
  <si>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</si>
  <si>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</si>
  <si>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</si>
  <si>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</si>
  <si>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</si>
  <si>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</si>
  <si>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</si>
  <si>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</si>
  <si>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</si>
  <si>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</si>
  <si>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</si>
  <si>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</si>
  <si>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</si>
  <si>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</si>
  <si>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</si>
  <si>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</si>
  <si>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</si>
  <si>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</si>
  <si>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</si>
  <si>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</si>
  <si>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</si>
  <si>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</si>
  <si>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</si>
  <si>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</si>
  <si>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</si>
  <si>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</si>
  <si>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</si>
  <si>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</si>
  <si>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</si>
  <si>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</si>
  <si>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</si>
  <si>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</si>
  <si>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</si>
  <si>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</si>
  <si>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</si>
  <si>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</si>
  <si>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</si>
  <si>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</si>
  <si>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</si>
  <si>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</si>
  <si>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</si>
  <si>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</si>
  <si>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</si>
  <si>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</si>
  <si>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</si>
  <si>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</si>
  <si>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</si>
  <si>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</si>
  <si>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</si>
  <si>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</si>
  <si>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</si>
  <si>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</si>
  <si>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</si>
  <si>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</si>
  <si>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</si>
  <si>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</si>
  <si>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</si>
  <si>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</si>
  <si>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</si>
  <si>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</si>
  <si>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</si>
  <si>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</si>
  <si>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</si>
  <si>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</si>
  <si>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</si>
  <si>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</si>
  <si>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</si>
  <si>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</si>
  <si>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</si>
  <si>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</si>
  <si>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</si>
  <si>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</si>
  <si>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</si>
  <si>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</si>
  <si>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</si>
  <si>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</si>
  <si>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</si>
  <si>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</si>
  <si>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</si>
  <si>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</si>
  <si>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</si>
  <si>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</si>
  <si>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</si>
  <si>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</si>
  <si>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</si>
  <si>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</si>
  <si>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</si>
  <si>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</si>
  <si>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</si>
  <si>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</si>
  <si>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</si>
  <si>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</si>
  <si>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</si>
  <si>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</si>
  <si>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</si>
  <si>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</si>
  <si>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</si>
  <si>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</si>
  <si>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</si>
  <si>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</si>
  <si>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</si>
  <si>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</si>
  <si>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</si>
  <si>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</si>
  <si>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</si>
  <si>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</si>
  <si>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</si>
  <si>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</si>
  <si>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</si>
  <si>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</si>
  <si>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</si>
  <si>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</si>
  <si>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</si>
  <si>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</si>
  <si>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</si>
  <si>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</si>
  <si>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</si>
  <si>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</si>
  <si>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</si>
  <si>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</si>
  <si>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</si>
  <si>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</si>
  <si>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</si>
  <si>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</si>
  <si>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</si>
  <si>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</si>
  <si>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</si>
  <si>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</si>
  <si>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</si>
  <si>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</si>
  <si>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</si>
  <si>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</si>
  <si>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</si>
  <si>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</si>
  <si>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</si>
  <si>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</si>
  <si>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</si>
  <si>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</si>
  <si>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</si>
  <si>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</si>
  <si>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</si>
  <si>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</si>
  <si>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</si>
  <si>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</si>
  <si>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</si>
  <si>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</si>
  <si>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</si>
  <si>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</si>
  <si>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</si>
  <si>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</si>
  <si>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</si>
  <si>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</si>
  <si>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</si>
  <si>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</si>
  <si>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</si>
  <si>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</si>
  <si>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</si>
  <si>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</si>
  <si>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</si>
  <si>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</si>
  <si>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</si>
  <si>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</si>
  <si>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</si>
  <si>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</si>
  <si>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</si>
  <si>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</si>
  <si>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</si>
  <si>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</si>
  <si>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</si>
  <si>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</si>
  <si>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</si>
  <si>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</si>
  <si>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</si>
  <si>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</si>
  <si>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</si>
  <si>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</si>
  <si>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</si>
  <si>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</si>
  <si>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</si>
  <si>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</si>
  <si>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</si>
  <si>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</si>
  <si>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</si>
  <si>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</si>
  <si>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</si>
  <si>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</si>
  <si>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</si>
  <si>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</si>
  <si>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</si>
  <si>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</si>
  <si>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</si>
  <si>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</si>
  <si>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</si>
  <si>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</si>
  <si>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</si>
  <si>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</si>
  <si>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</si>
  <si>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</si>
  <si>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</si>
  <si>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</si>
  <si>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</si>
  <si>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</si>
  <si>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</si>
  <si>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</si>
  <si>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</si>
  <si>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</si>
  <si>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</si>
  <si>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</si>
  <si>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</si>
  <si>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</si>
  <si>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</si>
  <si>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</si>
  <si>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</si>
  <si>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</si>
  <si>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</si>
  <si>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</si>
  <si>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</si>
  <si>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</si>
  <si>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</si>
  <si>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</si>
  <si>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</si>
  <si>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</si>
  <si>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</si>
  <si>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</si>
  <si>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</si>
  <si>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</si>
  <si>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</si>
  <si>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</si>
  <si>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</si>
  <si>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</si>
  <si>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</si>
  <si>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</si>
  <si>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</si>
  <si>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</si>
  <si>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</si>
  <si>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</si>
  <si>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</si>
  <si>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</si>
  <si>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</si>
  <si>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</si>
  <si>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</si>
  <si>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</si>
  <si>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</si>
  <si>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</si>
  <si>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</si>
  <si>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</si>
  <si>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</si>
  <si>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</si>
  <si>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</si>
  <si>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</si>
  <si>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</si>
  <si>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</si>
  <si>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</si>
  <si>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</si>
  <si>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</si>
  <si>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</si>
  <si>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</si>
  <si>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</si>
  <si>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</si>
  <si>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</si>
  <si>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</si>
  <si>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</si>
  <si>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</si>
  <si>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</si>
  <si>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</si>
  <si>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</si>
  <si>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</si>
  <si>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</si>
  <si>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</si>
  <si>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</si>
  <si>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</si>
  <si>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</si>
  <si>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</si>
  <si>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</si>
  <si>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</si>
  <si>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</si>
  <si>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</si>
  <si>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</si>
  <si>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</si>
  <si>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</si>
  <si>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</si>
  <si>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</si>
  <si>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</si>
  <si>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</si>
  <si>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</si>
  <si>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</si>
  <si>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</si>
  <si>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</si>
  <si>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</si>
  <si>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</si>
  <si>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</si>
  <si>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</si>
  <si>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</si>
  <si>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</si>
  <si>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</si>
  <si>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</si>
  <si>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</si>
  <si>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</si>
  <si>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</si>
  <si>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</si>
  <si>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</si>
  <si>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</si>
  <si>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</si>
  <si>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</si>
  <si>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</si>
  <si>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</si>
  <si>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</si>
  <si>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</si>
  <si>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</si>
  <si>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</si>
  <si>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</si>
  <si>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</si>
  <si>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</si>
  <si>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</si>
  <si>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</si>
  <si>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</si>
  <si>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</si>
  <si>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</si>
  <si>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</si>
  <si>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</si>
  <si>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</si>
  <si>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</si>
  <si>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</si>
  <si>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</si>
  <si>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</si>
  <si>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</si>
  <si>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</si>
  <si>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</si>
  <si>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</si>
  <si>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</si>
  <si>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</si>
  <si>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</si>
  <si>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</si>
  <si>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</si>
  <si>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</si>
  <si>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</si>
  <si>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</si>
  <si>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</si>
  <si>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</si>
  <si>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</si>
  <si>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</si>
  <si>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</si>
  <si>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</si>
  <si>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</si>
  <si>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</si>
  <si>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</si>
  <si>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</si>
  <si>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</si>
  <si>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</si>
  <si>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</si>
  <si>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</si>
  <si>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</si>
  <si>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</si>
  <si>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</si>
  <si>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</si>
  <si>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</si>
  <si>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</si>
  <si>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</si>
  <si>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</si>
  <si>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</si>
  <si>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</si>
  <si>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</si>
  <si>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</si>
  <si>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</si>
  <si>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</si>
  <si>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</si>
  <si>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</si>
  <si>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</si>
  <si>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</si>
  <si>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</si>
  <si>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</si>
  <si>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</si>
  <si>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</si>
  <si>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</si>
  <si>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</si>
  <si>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</si>
  <si>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</si>
  <si>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</si>
  <si>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</si>
  <si>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</si>
  <si>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</si>
  <si>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</si>
  <si>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</si>
  <si>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</si>
  <si>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</si>
  <si>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</si>
  <si>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</si>
  <si>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</si>
  <si>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</si>
  <si>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</si>
  <si>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</si>
  <si>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</si>
  <si>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</si>
  <si>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</si>
  <si>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</si>
  <si>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</si>
  <si>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</si>
  <si>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</si>
  <si>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</si>
  <si>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</si>
  <si>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</si>
  <si>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</si>
  <si>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</si>
  <si>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</si>
  <si>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</si>
  <si>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</si>
  <si>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</si>
  <si>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</si>
  <si>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</si>
  <si>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</si>
  <si>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</si>
  <si>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</si>
  <si>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</si>
  <si>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</si>
  <si>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</si>
  <si>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</si>
  <si>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</si>
  <si>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</si>
  <si>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</si>
  <si>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</si>
  <si>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</si>
  <si>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</si>
  <si>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</si>
  <si>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</si>
  <si>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</si>
  <si>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</si>
  <si>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</si>
  <si>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</si>
  <si>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</si>
  <si>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</si>
  <si>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</si>
  <si>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</si>
  <si>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</si>
  <si>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</si>
  <si>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</si>
  <si>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</si>
  <si>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</si>
  <si>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</si>
  <si>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</si>
  <si>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</si>
  <si>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</si>
  <si>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</si>
  <si>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</si>
  <si>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</si>
  <si>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</si>
  <si>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</si>
  <si>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</si>
  <si>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</si>
  <si>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</si>
  <si>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</si>
  <si>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</si>
  <si>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</si>
  <si>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</si>
  <si>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</si>
  <si>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</si>
  <si>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</si>
  <si>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</si>
  <si>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</si>
  <si>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</si>
  <si>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</si>
  <si>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</si>
  <si>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</si>
  <si>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</si>
  <si>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</si>
  <si>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</si>
  <si>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</si>
  <si>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</si>
  <si>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</si>
  <si>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</si>
  <si>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</si>
  <si>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</si>
  <si>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</si>
  <si>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</si>
  <si>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</si>
  <si>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</si>
  <si>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</si>
  <si>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</si>
  <si>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</si>
  <si>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</si>
  <si>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</si>
  <si>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</si>
  <si>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</si>
  <si>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</si>
  <si>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</si>
  <si>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</si>
  <si>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</si>
  <si>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</si>
  <si>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</si>
  <si>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</si>
  <si>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</si>
  <si>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</si>
  <si>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</si>
  <si>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</si>
  <si>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</si>
  <si>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</si>
  <si>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</si>
  <si>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</si>
  <si>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</si>
  <si>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</si>
  <si>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</si>
  <si>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</si>
  <si>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</si>
  <si>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</si>
  <si>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</si>
  <si>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</si>
  <si>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</si>
  <si>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</si>
  <si>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</si>
  <si>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</si>
  <si>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</si>
  <si>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</si>
  <si>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</si>
  <si>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</si>
  <si>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</si>
  <si>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</si>
  <si>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</si>
  <si>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</si>
  <si>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</si>
  <si>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</si>
  <si>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</si>
  <si>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</si>
  <si>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</si>
  <si>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</si>
  <si>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</si>
  <si>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</si>
  <si>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</si>
  <si>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</si>
  <si>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</si>
  <si>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</si>
  <si>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</si>
  <si>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</si>
  <si>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</si>
  <si>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</si>
  <si>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</si>
  <si>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</si>
  <si>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</si>
  <si>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</si>
  <si>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</si>
  <si>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</si>
  <si>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</si>
  <si>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</si>
  <si>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</si>
  <si>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</si>
  <si>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</si>
  <si>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</si>
  <si>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</si>
  <si>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</si>
  <si>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</si>
  <si>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</si>
  <si>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</si>
  <si>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</si>
  <si>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</si>
  <si>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</si>
  <si>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</si>
  <si>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</si>
  <si>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</si>
  <si>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</si>
  <si>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</si>
  <si>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</si>
  <si>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</si>
  <si>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</si>
  <si>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</si>
  <si>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</si>
  <si>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</si>
  <si>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</si>
  <si>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</si>
  <si>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</si>
  <si>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</si>
  <si>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</si>
  <si>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</si>
  <si>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</si>
  <si>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</si>
  <si>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</si>
  <si>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</si>
  <si>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</si>
  <si>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</si>
  <si>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</si>
  <si>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</si>
  <si>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</si>
  <si>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</si>
  <si>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</si>
  <si>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</si>
  <si>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</si>
  <si>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</si>
  <si>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</si>
  <si>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</si>
  <si>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</si>
  <si>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</si>
  <si>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</si>
  <si>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</si>
  <si>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</si>
  <si>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</si>
  <si>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</si>
  <si>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</si>
  <si>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</si>
  <si>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</si>
  <si>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</si>
  <si>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</si>
  <si>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</si>
  <si>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</si>
  <si>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</si>
  <si>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</si>
  <si>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</si>
  <si>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</si>
  <si>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</si>
  <si>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</si>
  <si>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</si>
  <si>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</si>
  <si>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</si>
  <si>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</si>
  <si>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</si>
  <si>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</si>
  <si>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</si>
  <si>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</si>
  <si>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</si>
  <si>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</si>
  <si>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</si>
  <si>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</si>
  <si>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</si>
  <si>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</si>
  <si>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</si>
  <si>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</si>
  <si>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</si>
  <si>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</si>
  <si>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</si>
  <si>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</si>
  <si>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</si>
  <si>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</si>
  <si>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</si>
  <si>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</si>
  <si>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</si>
  <si>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</si>
  <si>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</si>
  <si>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</si>
  <si>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</si>
  <si>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</si>
  <si>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</si>
  <si>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</si>
  <si>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</si>
  <si>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</si>
  <si>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</si>
  <si>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</si>
  <si>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</si>
  <si>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</si>
  <si>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</si>
  <si>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</si>
  <si>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</si>
  <si>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</si>
  <si>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</si>
  <si>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</si>
  <si>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</si>
  <si>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</si>
  <si>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</si>
  <si>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</si>
  <si>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</si>
  <si>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</si>
  <si>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</si>
  <si>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</si>
  <si>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</si>
  <si>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</si>
  <si>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</si>
  <si>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</si>
  <si>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</si>
  <si>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</si>
  <si>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</si>
  <si>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</si>
  <si>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</si>
  <si>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</si>
  <si>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</si>
  <si>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</si>
  <si>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</si>
  <si>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</si>
  <si>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</si>
  <si>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</si>
  <si>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</si>
  <si>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</si>
  <si>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</si>
  <si>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</si>
  <si>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</si>
  <si>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</si>
  <si>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</si>
  <si>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</si>
  <si>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</si>
  <si>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</si>
  <si>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</si>
  <si>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</si>
  <si>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</si>
  <si>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</si>
  <si>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</si>
  <si>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</si>
  <si>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</si>
  <si>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</si>
  <si>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</si>
  <si>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</si>
  <si>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</si>
  <si>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</si>
  <si>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</si>
  <si>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</si>
  <si>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</si>
  <si>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</si>
  <si>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</si>
  <si>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</si>
  <si>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</si>
  <si>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</si>
  <si>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</si>
  <si>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</si>
  <si>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</si>
  <si>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</si>
  <si>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</si>
  <si>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</si>
  <si>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</si>
  <si>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</si>
  <si>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</si>
  <si>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</si>
  <si>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</si>
  <si>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</si>
  <si>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</si>
  <si>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</si>
  <si>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</si>
  <si>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</si>
  <si>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</si>
  <si>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</si>
  <si>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</si>
  <si>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</si>
  <si>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</si>
  <si>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</si>
  <si>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</si>
  <si>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</si>
  <si>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</si>
  <si>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</si>
  <si>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</si>
  <si>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</si>
  <si>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</si>
  <si>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</si>
  <si>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</si>
  <si>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</si>
  <si>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</si>
  <si>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</si>
  <si>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</si>
  <si>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</si>
  <si>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</si>
  <si>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</si>
  <si>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</si>
  <si>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</si>
  <si>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</si>
  <si>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</si>
  <si>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</si>
  <si>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</si>
  <si>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</si>
  <si>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</si>
  <si>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</si>
  <si>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</si>
  <si>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</si>
  <si>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</si>
  <si>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</si>
  <si>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</si>
  <si>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</si>
  <si>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</si>
  <si>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</si>
  <si>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</si>
  <si>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</si>
  <si>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</si>
  <si>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</si>
  <si>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</si>
  <si>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</si>
  <si>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</si>
  <si>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</si>
  <si>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</si>
  <si>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</si>
  <si>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</si>
  <si>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</si>
  <si>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</si>
  <si>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</si>
  <si>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</si>
  <si>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</si>
  <si>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</si>
  <si>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</si>
  <si>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</si>
  <si>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</si>
  <si>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</si>
  <si>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</si>
  <si>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</si>
  <si>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</si>
  <si>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</si>
  <si>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</si>
  <si>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</si>
  <si>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長寿命化への活用</t>
    <rPh sb="0" eb="4">
      <t>チョウジュミョウカ</t>
    </rPh>
    <rPh sb="6" eb="8">
      <t>カツヨウ</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</si>
  <si>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</si>
  <si>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</si>
  <si>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</si>
  <si>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</si>
  <si>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</si>
  <si>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</si>
  <si>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</si>
  <si>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</si>
  <si>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</si>
  <si>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</si>
  <si>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</si>
  <si>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</si>
  <si>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</si>
  <si>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</si>
  <si>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</si>
  <si>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</si>
  <si>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</si>
  <si>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</si>
  <si>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</si>
  <si>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</si>
  <si>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</si>
  <si>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</si>
  <si>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</si>
  <si>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</si>
  <si>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</si>
  <si>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</si>
  <si>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</si>
  <si>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</si>
  <si>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</si>
  <si>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</si>
  <si>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</si>
  <si>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</si>
  <si>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</si>
  <si>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</si>
  <si>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</si>
  <si>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</si>
  <si>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</si>
  <si>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</si>
  <si>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</si>
  <si>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</si>
  <si>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</si>
  <si>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</si>
  <si>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</si>
  <si>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</si>
  <si>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</si>
  <si>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</si>
  <si>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</si>
  <si>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</si>
  <si>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</si>
  <si>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</si>
  <si>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</si>
  <si>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</si>
  <si>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</si>
  <si>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</si>
  <si>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</si>
  <si>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</si>
  <si>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</si>
  <si>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</si>
  <si>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</si>
  <si>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</si>
  <si>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</si>
  <si>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</si>
  <si>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</si>
  <si>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</si>
  <si>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</si>
  <si>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</si>
  <si>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</si>
  <si>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</si>
  <si>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</si>
  <si>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</si>
  <si>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</si>
  <si>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</si>
  <si>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</si>
  <si>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</si>
  <si>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</si>
  <si>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</si>
  <si>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</si>
  <si>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</si>
  <si>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</si>
  <si>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</si>
  <si>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</si>
  <si>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</si>
  <si>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</si>
  <si>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</si>
  <si>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</si>
  <si>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</si>
  <si>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</si>
  <si>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</si>
  <si>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</si>
  <si>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</si>
  <si>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</si>
  <si>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</si>
  <si>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</si>
  <si>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</si>
  <si>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</si>
  <si>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</si>
  <si>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</si>
  <si>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</si>
  <si>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</si>
  <si>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</si>
  <si>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</si>
  <si>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</si>
  <si>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</si>
  <si>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</si>
  <si>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</si>
  <si>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</si>
  <si>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</si>
  <si>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</si>
  <si>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</si>
  <si>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</si>
  <si>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</si>
  <si>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</si>
  <si>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</si>
  <si>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</si>
  <si>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</si>
  <si>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</si>
  <si>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</si>
  <si>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</si>
  <si>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</si>
  <si>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</si>
  <si>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</si>
  <si>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</si>
  <si>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</si>
  <si>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</si>
  <si>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</si>
  <si>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</si>
  <si>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</si>
  <si>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</si>
  <si>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</si>
  <si>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</si>
  <si>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</si>
  <si>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</si>
  <si>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</si>
  <si>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</si>
  <si>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</si>
  <si>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</si>
  <si>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</si>
  <si>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</si>
  <si>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</si>
  <si>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</si>
  <si>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</si>
  <si>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</si>
  <si>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</si>
  <si>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</si>
  <si>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</si>
  <si>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</si>
  <si>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</si>
  <si>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</si>
  <si>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</si>
  <si>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</si>
  <si>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</si>
  <si>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</si>
  <si>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</si>
  <si>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</si>
  <si>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</si>
  <si>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</si>
  <si>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</si>
  <si>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</si>
  <si>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</si>
  <si>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</si>
  <si>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</si>
  <si>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</si>
  <si>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</si>
  <si>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</si>
  <si>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</si>
  <si>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</si>
  <si>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</si>
  <si>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</si>
  <si>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</si>
  <si>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</si>
  <si>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</si>
  <si>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</si>
  <si>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</si>
  <si>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</si>
  <si>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</si>
  <si>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</si>
  <si>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</si>
  <si>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</si>
  <si>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</si>
  <si>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</si>
  <si>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</si>
  <si>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30"/>
  </si>
  <si>
    <t>１ 多面的機能発揮促進事業の目標</t>
    <phoneticPr fontId="130"/>
  </si>
  <si>
    <t>１．現況</t>
    <rPh sb="2" eb="4">
      <t>ゲンキョウ</t>
    </rPh>
    <phoneticPr fontId="130"/>
  </si>
  <si>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</si>
  <si>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30"/>
  </si>
  <si>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</si>
  <si>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30"/>
  </si>
  <si>
    <t>　（１）多面的機能発揮促進事業の種類及び実施区域</t>
    <phoneticPr fontId="130"/>
  </si>
  <si>
    <t>　　① 種類（実施するものに○を付すこと。）</t>
    <phoneticPr fontId="130"/>
  </si>
  <si>
    <r>
      <t>１号事業</t>
    </r>
    <r>
      <rPr>
        <sz val="12"/>
        <color indexed="8"/>
        <rFont val="ＭＳ 明朝"/>
        <family val="1"/>
        <charset val="128"/>
      </rPr>
      <t>（多面的機能支払交付金）</t>
    </r>
    <phoneticPr fontId="130"/>
  </si>
  <si>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0"/>
  </si>
  <si>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30"/>
  </si>
  <si>
    <r>
      <t>２号事業</t>
    </r>
    <r>
      <rPr>
        <sz val="12"/>
        <color indexed="8"/>
        <rFont val="ＭＳ 明朝"/>
        <family val="1"/>
        <charset val="128"/>
      </rPr>
      <t>（中山間地域等直接支払交付金）</t>
    </r>
    <phoneticPr fontId="130"/>
  </si>
  <si>
    <r>
      <t>３号事業</t>
    </r>
    <r>
      <rPr>
        <sz val="12"/>
        <color indexed="8"/>
        <rFont val="ＭＳ 明朝"/>
        <family val="1"/>
        <charset val="128"/>
      </rPr>
      <t>（環境保全型農業直接支払交付金）</t>
    </r>
    <phoneticPr fontId="130"/>
  </si>
  <si>
    <r>
      <t>４号事業</t>
    </r>
    <r>
      <rPr>
        <sz val="12"/>
        <color indexed="8"/>
        <rFont val="ＭＳ 明朝"/>
        <family val="1"/>
        <charset val="128"/>
      </rPr>
      <t>（その他農業の有する多面的機能の発揮の促進に資する事業）</t>
    </r>
    <phoneticPr fontId="130"/>
  </si>
  <si>
    <t>　　② 実施区域</t>
    <phoneticPr fontId="130"/>
  </si>
  <si>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</si>
  <si>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30"/>
  </si>
  <si>
    <t>　　②２号事業</t>
    <rPh sb="4" eb="5">
      <t>ゴウ</t>
    </rPh>
    <rPh sb="5" eb="7">
      <t>ジギョウ</t>
    </rPh>
    <phoneticPr fontId="130"/>
  </si>
  <si>
    <t xml:space="preserve">  　 １）農業生産活動の内容</t>
    <rPh sb="6" eb="8">
      <t>ノウギョウ</t>
    </rPh>
    <rPh sb="8" eb="10">
      <t>セイサン</t>
    </rPh>
    <rPh sb="10" eb="12">
      <t>カツドウ</t>
    </rPh>
    <rPh sb="13" eb="15">
      <t>ナイヨウ</t>
    </rPh>
    <phoneticPr fontId="130"/>
  </si>
  <si>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0"/>
  </si>
  <si>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</si>
  <si>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0"/>
  </si>
  <si>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</si>
  <si>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0"/>
  </si>
  <si>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</si>
  <si>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</si>
  <si>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</si>
  <si>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まるけんさんかくしまるちょう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</si>
  <si>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</si>
  <si>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</si>
  <si>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</si>
  <si>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</si>
  <si>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</si>
  <si>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</si>
  <si>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</si>
  <si>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</si>
  <si>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</si>
  <si>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</si>
  <si>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</si>
  <si>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</si>
  <si>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</si>
  <si>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</si>
  <si>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</si>
  <si>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</si>
  <si>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t>市町村長　</t>
    <rPh sb="0" eb="4">
      <t>シチョウソンチョウ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</si>
  <si>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</si>
  <si>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</si>
  <si>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</si>
  <si>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</si>
  <si>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</si>
  <si>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</si>
  <si>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</si>
  <si>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</si>
  <si>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</si>
  <si>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</si>
  <si>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</si>
  <si>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</si>
  <si>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</si>
  <si>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</si>
  <si>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</si>
  <si>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</si>
  <si>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</si>
  <si>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</si>
  <si>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</si>
  <si>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</si>
  <si>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</si>
  <si>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</si>
  <si>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</si>
  <si>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</si>
  <si>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</si>
  <si>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</si>
  <si>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</si>
  <si>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</si>
  <si>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</si>
  <si>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</si>
  <si>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</si>
  <si>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</si>
  <si>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</si>
  <si>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</si>
  <si>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</si>
  <si>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</si>
  <si>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</si>
  <si>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</si>
  <si>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</si>
  <si>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</si>
  <si>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</si>
  <si>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</si>
  <si>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</si>
  <si>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</si>
  <si>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</si>
  <si>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</si>
  <si>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</si>
  <si>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</si>
  <si>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</si>
  <si>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</si>
  <si>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</si>
  <si>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</si>
  <si>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</si>
  <si>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</si>
  <si>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</si>
  <si>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</si>
  <si>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</si>
  <si>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</si>
  <si>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</si>
  <si>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</si>
  <si>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</si>
  <si>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</si>
  <si>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</si>
  <si>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</si>
  <si>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</si>
  <si>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</si>
  <si>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</si>
  <si>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</si>
  <si>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</si>
  <si>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</si>
  <si>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</si>
  <si>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</si>
  <si>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</si>
  <si>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</si>
  <si>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</si>
  <si>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</si>
  <si>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</si>
  <si>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</si>
  <si>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</si>
  <si>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</si>
  <si>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</si>
  <si>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</si>
  <si>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</si>
  <si>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</si>
  <si>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</si>
  <si>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</si>
  <si>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</si>
  <si>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</si>
  <si>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</si>
  <si>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</si>
  <si>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</si>
  <si>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</si>
  <si>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</si>
  <si>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</si>
  <si>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</si>
  <si>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</si>
  <si>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</si>
  <si>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</si>
  <si>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</si>
  <si>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</si>
  <si>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</si>
  <si>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</si>
  <si>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</si>
  <si>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</si>
  <si>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</si>
  <si>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</si>
  <si>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</si>
  <si>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</si>
  <si>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</si>
  <si>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</si>
  <si>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</si>
  <si>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</si>
  <si>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</si>
  <si>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</si>
  <si>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</si>
  <si>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</si>
  <si>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</si>
  <si>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</si>
  <si>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</si>
  <si>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</si>
  <si>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</si>
  <si>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</si>
  <si>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</si>
  <si>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</si>
  <si>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</si>
  <si>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</si>
  <si>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</si>
  <si>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</si>
  <si>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</si>
  <si>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</si>
  <si>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</si>
  <si>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</si>
  <si>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</si>
  <si>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</si>
  <si>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</si>
  <si>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</si>
  <si>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</si>
  <si>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</si>
  <si>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</si>
  <si>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</si>
  <si>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</si>
  <si>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</si>
  <si>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</si>
  <si>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</si>
  <si>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</si>
  <si>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</si>
  <si>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</si>
  <si>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</si>
  <si>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</si>
  <si>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</si>
  <si>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</si>
  <si>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</si>
  <si>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</si>
  <si>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</si>
  <si>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</si>
  <si>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</si>
  <si>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</si>
  <si>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</si>
  <si>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</si>
  <si>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</si>
  <si>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</si>
  <si>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</si>
  <si>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</si>
  <si>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</si>
  <si>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</si>
  <si>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</si>
  <si>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</si>
  <si>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</si>
  <si>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</si>
  <si>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</si>
  <si>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</si>
  <si>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</si>
  <si>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</si>
  <si>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</si>
  <si>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</si>
  <si>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</si>
  <si>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</si>
  <si>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</si>
  <si>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</si>
  <si>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</si>
  <si>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</si>
  <si>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</si>
  <si>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</si>
  <si>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</si>
  <si>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</si>
  <si>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</si>
  <si>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</si>
  <si>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</si>
  <si>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</si>
  <si>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</si>
  <si>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</si>
  <si>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</si>
  <si>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</si>
  <si>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</si>
  <si>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</si>
  <si>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</si>
  <si>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</si>
  <si>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</si>
  <si>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</si>
  <si>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</si>
  <si>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</si>
  <si>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</si>
  <si>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</si>
  <si>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</si>
  <si>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</si>
  <si>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</si>
  <si>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</si>
  <si>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</si>
  <si>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</si>
  <si>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</si>
  <si>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</si>
  <si>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</si>
  <si>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</si>
  <si>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</si>
  <si>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</si>
  <si>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</si>
  <si>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</si>
  <si>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</si>
  <si>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</si>
  <si>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</si>
  <si>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</si>
  <si>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</si>
  <si>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</si>
  <si>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</si>
  <si>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</si>
  <si>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</si>
  <si>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</si>
  <si>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</si>
  <si>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</si>
  <si>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</si>
  <si>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</si>
  <si>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</si>
  <si>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</si>
  <si>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</si>
  <si>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</si>
  <si>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</si>
  <si>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</si>
  <si>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</si>
  <si>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</si>
  <si>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</si>
  <si>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</si>
  <si>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</si>
  <si>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</si>
  <si>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</si>
  <si>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</si>
  <si>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</si>
  <si>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</si>
  <si>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</si>
  <si>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</si>
  <si>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</si>
  <si>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</si>
  <si>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</si>
  <si>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</si>
  <si>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</si>
  <si>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</si>
  <si>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</si>
  <si>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</si>
  <si>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</si>
  <si>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</si>
  <si>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</si>
  <si>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</si>
  <si>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</si>
  <si>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</si>
  <si>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</si>
  <si>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</si>
  <si>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</si>
  <si>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</si>
  <si>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</si>
  <si>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</si>
  <si>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</si>
  <si>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</si>
  <si>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</si>
  <si>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</si>
  <si>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</si>
  <si>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</si>
  <si>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</si>
  <si>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</si>
  <si>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</si>
  <si>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</si>
  <si>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</si>
  <si>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</si>
  <si>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</si>
  <si>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</si>
  <si>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</si>
  <si>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</si>
  <si>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</si>
  <si>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</si>
  <si>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</si>
  <si>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</si>
  <si>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</si>
  <si>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</si>
  <si>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</si>
  <si>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</si>
  <si>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</si>
  <si>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</si>
  <si>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</si>
  <si>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</si>
  <si>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</si>
  <si>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</si>
  <si>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</si>
  <si>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</si>
  <si>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</si>
  <si>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</si>
  <si>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</si>
  <si>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</si>
  <si>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</si>
  <si>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</si>
  <si>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</si>
  <si>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</si>
  <si>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</si>
  <si>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</si>
  <si>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</si>
  <si>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</si>
  <si>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</si>
  <si>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</si>
  <si>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</si>
  <si>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</si>
  <si>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</si>
  <si>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</si>
  <si>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</si>
  <si>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</si>
  <si>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</si>
  <si>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</si>
  <si>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</si>
  <si>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</si>
  <si>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</si>
  <si>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</si>
  <si>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</si>
  <si>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</si>
  <si>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</si>
  <si>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</si>
  <si>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</si>
  <si>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</si>
  <si>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</si>
  <si>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</si>
  <si>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</si>
  <si>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</si>
  <si>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</si>
  <si>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</si>
  <si>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</si>
  <si>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</si>
  <si>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</si>
  <si>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</si>
  <si>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</si>
  <si>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</si>
  <si>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</si>
  <si>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</si>
  <si>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</si>
  <si>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</si>
  <si>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</si>
  <si>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</si>
  <si>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</si>
  <si>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</si>
  <si>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</si>
  <si>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</si>
  <si>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</si>
  <si>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</si>
  <si>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</si>
  <si>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</si>
  <si>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</si>
  <si>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</si>
  <si>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</si>
  <si>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</si>
  <si>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</si>
  <si>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</si>
  <si>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</si>
  <si>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</si>
  <si>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</si>
  <si>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</si>
  <si>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</si>
  <si>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</si>
  <si>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</si>
  <si>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</si>
  <si>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</si>
  <si>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</si>
  <si>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</si>
  <si>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</si>
  <si>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</si>
  <si>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</si>
  <si>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</si>
  <si>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</si>
  <si>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</si>
  <si>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</si>
  <si>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</si>
  <si>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</si>
  <si>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</si>
  <si>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</si>
  <si>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</si>
  <si>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</si>
  <si>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</si>
  <si>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</si>
  <si>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</si>
  <si>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</si>
  <si>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</si>
  <si>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</si>
  <si>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</si>
  <si>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</si>
  <si>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</si>
  <si>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</si>
  <si>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</si>
  <si>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</si>
  <si>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</si>
  <si>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</si>
  <si>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</si>
  <si>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</si>
  <si>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</si>
  <si>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</si>
  <si>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</si>
  <si>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</si>
  <si>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</si>
  <si>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</si>
  <si>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</si>
  <si>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</si>
  <si>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</si>
  <si>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</si>
  <si>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</si>
  <si>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</si>
  <si>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</si>
  <si>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</si>
  <si>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</si>
  <si>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</si>
  <si>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</si>
  <si>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</si>
  <si>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</si>
  <si>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</si>
  <si>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</si>
  <si>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</si>
  <si>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</si>
  <si>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</si>
  <si>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</si>
  <si>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</si>
  <si>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</si>
  <si>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</si>
  <si>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</si>
  <si>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</si>
  <si>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</si>
  <si>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</si>
  <si>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</si>
  <si>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</si>
  <si>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</si>
  <si>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</si>
  <si>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</si>
  <si>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</si>
  <si>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</si>
  <si>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</si>
  <si>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</si>
  <si>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</si>
  <si>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</si>
  <si>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</si>
  <si>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</si>
  <si>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</si>
  <si>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</si>
  <si>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</si>
  <si>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0"/>
  </si>
  <si>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</si>
  <si>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</si>
  <si>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</si>
  <si>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</si>
  <si>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</si>
  <si>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</si>
  <si>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</si>
  <si>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</si>
  <si>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</si>
  <si>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</si>
  <si>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</si>
  <si>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</si>
  <si>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</si>
  <si>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</si>
  <si>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</si>
  <si>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</si>
  <si>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</si>
  <si>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</si>
  <si>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</si>
  <si>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あいうえおしゅうらくきょうてい</t>
    <phoneticPr fontId="3"/>
  </si>
  <si>
    <t>活動実施日及び活動時間</t>
    <rPh sb="0" eb="2">
      <t>カツドウ</t>
    </rPh>
    <rPh sb="2" eb="4">
      <t>ジッシ</t>
    </rPh>
    <rPh sb="4" eb="5">
      <t>ビ</t>
    </rPh>
    <rPh sb="5" eb="6">
      <t>オヨ</t>
    </rPh>
    <rPh sb="7" eb="9">
      <t>カツドウ</t>
    </rPh>
    <rPh sb="9" eb="11">
      <t>ジカン</t>
    </rPh>
    <phoneticPr fontId="3"/>
  </si>
  <si>
    <t>活動時間</t>
    <rPh sb="0" eb="4">
      <t>カツドウジカン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</si>
</sst>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5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s>
  <borders count="2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theme="1"/>
      </right>
      <top style="thin">
        <color theme="1"/>
      </top>
      <bottom/>
      <diagonal/>
    </border>
    <border>
      <left/>
      <right style="thin">
        <color theme="1"/>
      </right>
      <top/>
      <bottom style="thin">
        <color theme="1"/>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43" fillId="0" borderId="0" applyNumberFormat="0" applyFill="0" applyBorder="0" applyAlignment="0" applyProtection="0">
      <alignment vertical="center"/>
    </xf>
    <xf numFmtId="0" fontId="151"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232">
    <xf numFmtId="0" fontId="0" fillId="0" borderId="0" xfId="0">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wrapText="1"/>
    </xf>
    <xf numFmtId="0" fontId="6" fillId="0" borderId="0" xfId="0" applyFont="1" applyAlignment="1">
      <alignment horizontal="left" vertical="center"/>
    </xf>
    <xf numFmtId="177" fontId="6" fillId="0" borderId="0" xfId="0" applyNumberFormat="1" applyFont="1" applyAlignment="1">
      <alignment horizontal="left" vertical="center"/>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vertical="top"/>
    </xf>
    <xf numFmtId="0" fontId="7" fillId="0" borderId="0" xfId="0" applyFont="1" applyAlignment="1">
      <alignment horizontal="center" vertical="center"/>
    </xf>
    <xf numFmtId="0" fontId="6" fillId="0" borderId="8" xfId="0" applyFont="1" applyBorder="1">
      <alignment vertical="center"/>
    </xf>
    <xf numFmtId="0" fontId="13" fillId="0" borderId="0" xfId="0" applyFont="1">
      <alignment vertical="center"/>
    </xf>
    <xf numFmtId="0" fontId="16" fillId="0" borderId="0" xfId="0" applyFont="1">
      <alignment vertical="center"/>
    </xf>
    <xf numFmtId="0" fontId="6" fillId="0" borderId="17" xfId="0" applyFont="1" applyBorder="1">
      <alignment vertical="center"/>
    </xf>
    <xf numFmtId="0" fontId="12" fillId="0" borderId="0" xfId="0" applyFont="1">
      <alignment vertical="center"/>
    </xf>
    <xf numFmtId="0" fontId="7" fillId="6" borderId="0" xfId="0" applyFont="1" applyFill="1">
      <alignment vertical="center"/>
    </xf>
    <xf numFmtId="0" fontId="6" fillId="6" borderId="0" xfId="0" applyFont="1" applyFill="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11" fillId="0" borderId="1" xfId="0" applyFont="1" applyBorder="1">
      <alignment vertical="center"/>
    </xf>
    <xf numFmtId="0" fontId="27"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7" borderId="9" xfId="0" applyFont="1" applyFill="1" applyBorder="1">
      <alignment vertical="center"/>
    </xf>
    <xf numFmtId="0" fontId="6" fillId="7" borderId="6" xfId="0" applyFont="1" applyFill="1" applyBorder="1">
      <alignment vertical="center"/>
    </xf>
    <xf numFmtId="0" fontId="6" fillId="7" borderId="10" xfId="0" applyFont="1" applyFill="1" applyBorder="1">
      <alignment vertical="center"/>
    </xf>
    <xf numFmtId="0" fontId="6" fillId="7" borderId="11" xfId="0" applyFont="1" applyFill="1" applyBorder="1">
      <alignment vertical="center"/>
    </xf>
    <xf numFmtId="0" fontId="6" fillId="7" borderId="0" xfId="0" applyFont="1" applyFill="1">
      <alignment vertical="center"/>
    </xf>
    <xf numFmtId="0" fontId="6" fillId="7" borderId="8" xfId="0" applyFont="1" applyFill="1" applyBorder="1">
      <alignment vertical="center"/>
    </xf>
    <xf numFmtId="0" fontId="6" fillId="7" borderId="5" xfId="0" applyFont="1" applyFill="1" applyBorder="1">
      <alignment vertical="center"/>
    </xf>
    <xf numFmtId="0" fontId="6" fillId="7" borderId="13" xfId="0" applyFont="1" applyFill="1" applyBorder="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Alignment="1" applyProtection="1">
      <alignment vertical="center" wrapText="1"/>
      <protection locked="0"/>
    </xf>
    <xf numFmtId="0" fontId="33" fillId="0" borderId="0" xfId="0" applyFont="1" applyAlignment="1">
      <alignment vertical="center" wrapText="1"/>
    </xf>
    <xf numFmtId="0" fontId="33" fillId="0" borderId="0" xfId="15" applyFont="1" applyAlignment="1" applyProtection="1">
      <alignment horizontal="center" vertical="center" textRotation="255" wrapText="1"/>
      <protection locked="0"/>
    </xf>
    <xf numFmtId="0" fontId="33" fillId="0" borderId="0" xfId="0" applyFont="1" applyAlignment="1">
      <alignment horizontal="center" vertical="center" textRotation="255" wrapText="1"/>
    </xf>
    <xf numFmtId="0" fontId="26" fillId="0" borderId="0" xfId="15" applyFont="1" applyProtection="1">
      <alignment vertical="center"/>
      <protection locked="0"/>
    </xf>
    <xf numFmtId="0" fontId="22" fillId="0" borderId="0" xfId="15" applyFont="1" applyAlignment="1" applyProtection="1">
      <alignment horizontal="center" vertical="center"/>
      <protection locked="0"/>
    </xf>
    <xf numFmtId="0" fontId="25" fillId="0" borderId="0" xfId="15" applyFont="1" applyProtection="1">
      <alignment vertical="center"/>
      <protection locked="0"/>
    </xf>
    <xf numFmtId="0" fontId="35" fillId="0" borderId="0" xfId="15" applyFont="1" applyProtection="1">
      <alignment vertical="center"/>
      <protection locked="0"/>
    </xf>
    <xf numFmtId="0" fontId="35" fillId="0" borderId="0" xfId="0" applyFont="1" applyAlignment="1">
      <alignment horizontal="left" vertical="center" wrapText="1"/>
    </xf>
    <xf numFmtId="0" fontId="37" fillId="0" borderId="0" xfId="15" applyFont="1" applyProtection="1">
      <alignment vertical="center"/>
      <protection locked="0"/>
    </xf>
    <xf numFmtId="0" fontId="35" fillId="0" borderId="0" xfId="0" applyFo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50" fillId="0" borderId="0" xfId="0" applyFont="1">
      <alignment vertical="center"/>
    </xf>
    <xf numFmtId="0" fontId="6" fillId="3" borderId="0" xfId="0" applyFont="1" applyFill="1">
      <alignment vertical="center"/>
    </xf>
    <xf numFmtId="0" fontId="7" fillId="3" borderId="0" xfId="0" applyFont="1" applyFill="1">
      <alignment vertical="center"/>
    </xf>
    <xf numFmtId="0" fontId="11" fillId="0" borderId="46" xfId="0" applyFont="1" applyBorder="1">
      <alignment vertical="center"/>
    </xf>
    <xf numFmtId="0" fontId="11" fillId="0" borderId="0" xfId="0" applyFont="1">
      <alignment vertical="center"/>
    </xf>
    <xf numFmtId="0" fontId="11" fillId="0" borderId="0" xfId="0" applyFont="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56" fillId="0" borderId="0" xfId="0" applyFont="1" applyAlignment="1">
      <alignment horizontal="right" vertical="center"/>
    </xf>
    <xf numFmtId="0" fontId="9" fillId="0" borderId="8" xfId="0" applyFont="1" applyBorder="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8" fillId="0" borderId="0" xfId="0" applyFont="1" applyAlignment="1">
      <alignment horizontal="left" vertical="center" wrapText="1"/>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lignment vertical="center"/>
    </xf>
    <xf numFmtId="0" fontId="73" fillId="0" borderId="0" xfId="0" applyFont="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lignment horizontal="left" vertical="center"/>
    </xf>
    <xf numFmtId="0" fontId="8" fillId="0" borderId="0" xfId="14" applyFont="1" applyAlignment="1">
      <alignment horizontal="left" vertical="center"/>
    </xf>
    <xf numFmtId="0" fontId="8" fillId="0" borderId="0" xfId="14" applyFont="1" applyAlignment="1">
      <alignment horizontal="left" vertical="center" wrapText="1"/>
    </xf>
    <xf numFmtId="0" fontId="44" fillId="3" borderId="0" xfId="14" applyFont="1" applyFill="1" applyAlignment="1">
      <alignment horizontal="center" vertical="center" wrapText="1"/>
    </xf>
    <xf numFmtId="0" fontId="4" fillId="3" borderId="0" xfId="0" applyFont="1" applyFill="1" applyAlignment="1">
      <alignment horizontal="center" vertical="center" wrapText="1"/>
    </xf>
    <xf numFmtId="0" fontId="44" fillId="3" borderId="0" xfId="0" applyFont="1" applyFill="1" applyAlignment="1">
      <alignment horizontal="center" vertical="center" wrapText="1"/>
    </xf>
    <xf numFmtId="0" fontId="0" fillId="3" borderId="0" xfId="0" applyFill="1" applyAlignment="1">
      <alignment horizontal="center" vertical="center" wrapText="1"/>
    </xf>
    <xf numFmtId="0" fontId="0" fillId="0" borderId="0" xfId="0" applyAlignment="1">
      <alignment horizontal="left" vertical="center" wrapText="1"/>
    </xf>
    <xf numFmtId="0" fontId="44" fillId="2" borderId="48" xfId="0" applyFont="1" applyFill="1" applyBorder="1" applyAlignment="1">
      <alignment horizontal="left" vertical="center" wrapText="1"/>
    </xf>
    <xf numFmtId="0" fontId="42" fillId="8" borderId="57" xfId="0" applyFont="1" applyFill="1" applyBorder="1" applyAlignment="1">
      <alignment horizontal="center" vertical="center"/>
    </xf>
    <xf numFmtId="0" fontId="42" fillId="9" borderId="27" xfId="0" applyFont="1" applyFill="1" applyBorder="1" applyAlignment="1">
      <alignment horizontal="center" vertical="center" wrapText="1"/>
    </xf>
    <xf numFmtId="0" fontId="62" fillId="9" borderId="27" xfId="0" applyFont="1" applyFill="1" applyBorder="1" applyAlignment="1">
      <alignment horizontal="center" vertical="center" wrapText="1"/>
    </xf>
    <xf numFmtId="38" fontId="24" fillId="0" borderId="0" xfId="0" applyNumberFormat="1" applyFont="1" applyAlignment="1">
      <alignment horizontal="left" vertical="center" shrinkToFit="1"/>
    </xf>
    <xf numFmtId="0" fontId="0" fillId="0" borderId="48" xfId="0" applyBorder="1" applyAlignment="1">
      <alignment horizontal="center" vertical="center"/>
    </xf>
    <xf numFmtId="0" fontId="39" fillId="8" borderId="46" xfId="0" applyFont="1" applyFill="1" applyBorder="1" applyAlignment="1">
      <alignment horizontal="center" vertical="center"/>
    </xf>
    <xf numFmtId="0" fontId="39" fillId="8" borderId="51" xfId="0" applyFont="1" applyFill="1" applyBorder="1" applyAlignment="1">
      <alignment horizontal="center" vertical="center"/>
    </xf>
    <xf numFmtId="0" fontId="45" fillId="0" borderId="0" xfId="0" applyFont="1" applyAlignment="1">
      <alignment horizontal="left" vertical="center"/>
    </xf>
    <xf numFmtId="0" fontId="24" fillId="0" borderId="0" xfId="0" applyFont="1" applyAlignment="1">
      <alignment horizontal="left" vertical="center" wrapText="1"/>
    </xf>
    <xf numFmtId="0" fontId="24" fillId="0" borderId="0" xfId="0" applyFont="1">
      <alignment vertical="center"/>
    </xf>
    <xf numFmtId="0" fontId="39" fillId="7" borderId="48" xfId="0" applyFont="1" applyFill="1" applyBorder="1" applyAlignment="1">
      <alignment horizontal="left" vertical="center" shrinkToFit="1"/>
    </xf>
    <xf numFmtId="0" fontId="44" fillId="0" borderId="0" xfId="14" applyFont="1" applyAlignment="1">
      <alignment horizontal="left" vertical="center"/>
    </xf>
    <xf numFmtId="0" fontId="45" fillId="0" borderId="0" xfId="0" applyFont="1" applyAlignment="1">
      <alignment horizontal="right" vertical="center"/>
    </xf>
    <xf numFmtId="0" fontId="44" fillId="0" borderId="0" xfId="14" applyFont="1" applyAlignment="1">
      <alignment horizontal="left" vertical="center" wrapText="1"/>
    </xf>
    <xf numFmtId="0" fontId="45" fillId="0" borderId="0" xfId="0" applyFont="1" applyAlignment="1">
      <alignment horizontal="right" vertical="top" wrapText="1"/>
    </xf>
    <xf numFmtId="0" fontId="9" fillId="8" borderId="51" xfId="14" applyFont="1" applyFill="1" applyBorder="1" applyAlignment="1">
      <alignment horizontal="center" vertical="center"/>
    </xf>
    <xf numFmtId="0" fontId="9" fillId="8" borderId="47" xfId="14" applyFont="1" applyFill="1" applyBorder="1" applyAlignment="1">
      <alignment horizontal="center" vertical="center"/>
    </xf>
    <xf numFmtId="0" fontId="0" fillId="0" borderId="50" xfId="0" applyBorder="1" applyAlignment="1">
      <alignment horizontal="left" vertical="center" wrapText="1"/>
    </xf>
    <xf numFmtId="0" fontId="49" fillId="8" borderId="46" xfId="0" applyFont="1" applyFill="1" applyBorder="1" applyAlignment="1">
      <alignment horizontal="center" vertical="center"/>
    </xf>
    <xf numFmtId="0" fontId="49" fillId="3" borderId="9" xfId="0" applyFont="1" applyFill="1" applyBorder="1" applyAlignment="1">
      <alignment horizontal="center" vertical="center" wrapText="1"/>
    </xf>
    <xf numFmtId="0" fontId="48" fillId="3" borderId="50" xfId="0" applyFont="1" applyFill="1" applyBorder="1" applyAlignment="1">
      <alignment horizontal="center" vertical="center"/>
    </xf>
    <xf numFmtId="0" fontId="49" fillId="7" borderId="51" xfId="0" applyFont="1" applyFill="1" applyBorder="1" applyAlignment="1">
      <alignment horizontal="center" vertical="top"/>
    </xf>
    <xf numFmtId="0" fontId="49" fillId="3" borderId="11" xfId="0" applyFont="1" applyFill="1" applyBorder="1" applyAlignment="1">
      <alignment horizontal="center" vertical="top" wrapText="1"/>
    </xf>
    <xf numFmtId="0" fontId="49" fillId="3" borderId="0" xfId="0" applyFont="1" applyFill="1" applyAlignment="1">
      <alignment horizontal="center" vertical="center"/>
    </xf>
    <xf numFmtId="0" fontId="49" fillId="3" borderId="8" xfId="0" applyFont="1" applyFill="1" applyBorder="1" applyAlignment="1">
      <alignment horizontal="center" vertical="top"/>
    </xf>
    <xf numFmtId="0" fontId="49" fillId="7" borderId="7" xfId="0" applyFont="1" applyFill="1" applyBorder="1" applyAlignment="1">
      <alignment horizontal="center" vertical="top"/>
    </xf>
    <xf numFmtId="0" fontId="49" fillId="3" borderId="11" xfId="0" applyFont="1" applyFill="1" applyBorder="1" applyAlignment="1">
      <alignment horizontal="center" vertical="center" wrapText="1"/>
    </xf>
    <xf numFmtId="0" fontId="48" fillId="3" borderId="8" xfId="0" applyFont="1" applyFill="1" applyBorder="1" applyAlignment="1">
      <alignment horizontal="center" vertical="center"/>
    </xf>
    <xf numFmtId="0" fontId="49" fillId="7" borderId="3" xfId="0" applyFont="1" applyFill="1" applyBorder="1" applyAlignment="1">
      <alignment horizontal="center" vertical="top"/>
    </xf>
    <xf numFmtId="0" fontId="49" fillId="7" borderId="46" xfId="0" applyFont="1" applyFill="1" applyBorder="1" applyAlignment="1">
      <alignment horizontal="center" vertical="top"/>
    </xf>
    <xf numFmtId="0" fontId="49" fillId="3" borderId="5" xfId="0" applyFont="1" applyFill="1" applyBorder="1" applyAlignment="1">
      <alignment horizontal="center" vertical="top" wrapText="1"/>
    </xf>
    <xf numFmtId="0" fontId="49" fillId="3" borderId="12" xfId="0" applyFont="1" applyFill="1" applyBorder="1" applyAlignment="1">
      <alignment horizontal="center" vertical="top"/>
    </xf>
    <xf numFmtId="0" fontId="49" fillId="3" borderId="13" xfId="0" applyFont="1" applyFill="1" applyBorder="1" applyAlignment="1">
      <alignment horizontal="center" vertical="top"/>
    </xf>
    <xf numFmtId="0" fontId="49" fillId="7" borderId="47" xfId="0" applyFont="1" applyFill="1" applyBorder="1" applyAlignment="1">
      <alignment horizontal="center" vertical="top"/>
    </xf>
    <xf numFmtId="0" fontId="8" fillId="0" borderId="0" xfId="14" applyFont="1" applyAlignment="1">
      <alignment horizontal="center" vertical="center"/>
    </xf>
    <xf numFmtId="0" fontId="24" fillId="0" borderId="0" xfId="0" applyFont="1" applyAlignment="1">
      <alignment horizontal="center" vertical="center"/>
    </xf>
    <xf numFmtId="0" fontId="45" fillId="0" borderId="0" xfId="0" applyFont="1" applyAlignment="1">
      <alignment horizontal="right" vertical="top"/>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lignment vertical="center"/>
    </xf>
    <xf numFmtId="0" fontId="70" fillId="0" borderId="0" xfId="0" applyFont="1">
      <alignment vertical="center"/>
    </xf>
    <xf numFmtId="0" fontId="8" fillId="0" borderId="0" xfId="0" applyFont="1" applyAlignment="1">
      <alignment vertical="top"/>
    </xf>
    <xf numFmtId="0" fontId="70" fillId="0" borderId="0" xfId="0" applyFont="1" applyAlignment="1">
      <alignment vertical="top"/>
    </xf>
    <xf numFmtId="40" fontId="0" fillId="0" borderId="0" xfId="0" applyNumberFormat="1">
      <alignment vertical="center"/>
    </xf>
    <xf numFmtId="0" fontId="44" fillId="3" borderId="57" xfId="0" applyFont="1" applyFill="1" applyBorder="1" applyAlignment="1">
      <alignment horizontal="center" vertical="center" wrapText="1"/>
    </xf>
    <xf numFmtId="0" fontId="44" fillId="3" borderId="68" xfId="0" applyFont="1" applyFill="1" applyBorder="1" applyAlignment="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lignment horizontal="center" vertical="center" wrapText="1"/>
    </xf>
    <xf numFmtId="0" fontId="44" fillId="3" borderId="68" xfId="0" applyFont="1" applyFill="1" applyBorder="1" applyAlignment="1">
      <alignment horizontal="center" vertical="center" wrapText="1"/>
    </xf>
    <xf numFmtId="38" fontId="44" fillId="3" borderId="69" xfId="0" applyNumberFormat="1" applyFont="1" applyFill="1" applyBorder="1" applyAlignment="1">
      <alignment horizontal="center" vertical="center" wrapText="1"/>
    </xf>
    <xf numFmtId="0" fontId="44" fillId="3" borderId="70" xfId="0" applyFont="1" applyFill="1" applyBorder="1" applyAlignment="1">
      <alignment horizontal="center" vertical="center" wrapText="1"/>
    </xf>
    <xf numFmtId="38" fontId="0" fillId="0" borderId="0" xfId="0" applyNumberFormat="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lignment horizontal="center" vertical="center" wrapText="1"/>
    </xf>
    <xf numFmtId="0" fontId="42" fillId="8" borderId="53" xfId="0" applyFont="1" applyFill="1" applyBorder="1" applyAlignment="1">
      <alignment horizontal="left" vertical="center"/>
    </xf>
    <xf numFmtId="0" fontId="42" fillId="8" borderId="48" xfId="0" applyFont="1" applyFill="1" applyBorder="1" applyAlignment="1">
      <alignment horizontal="left" vertical="center"/>
    </xf>
    <xf numFmtId="0" fontId="42" fillId="8" borderId="49" xfId="0" applyFont="1" applyFill="1" applyBorder="1" applyAlignment="1">
      <alignment horizontal="left" vertical="center"/>
    </xf>
    <xf numFmtId="0" fontId="42" fillId="8" borderId="89" xfId="0" applyFont="1" applyFill="1" applyBorder="1" applyAlignment="1">
      <alignment horizontal="center" vertical="center" wrapText="1"/>
    </xf>
    <xf numFmtId="0" fontId="84" fillId="0" borderId="0" xfId="0" applyFont="1">
      <alignment vertical="center"/>
    </xf>
    <xf numFmtId="0" fontId="37" fillId="0" borderId="0" xfId="15" applyFont="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23" fillId="0" borderId="0" xfId="15" applyFont="1" applyAlignment="1" applyProtection="1">
      <alignment vertical="top"/>
      <protection locked="0"/>
    </xf>
    <xf numFmtId="0" fontId="23" fillId="0" borderId="0" xfId="15" applyFont="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Alignment="1" applyProtection="1">
      <alignment horizontal="right" vertical="top" wrapText="1"/>
      <protection locked="0"/>
    </xf>
    <xf numFmtId="0" fontId="85" fillId="0" borderId="0" xfId="15" applyFont="1" applyAlignment="1" applyProtection="1">
      <alignment vertical="top"/>
      <protection locked="0"/>
    </xf>
    <xf numFmtId="0" fontId="44" fillId="0" borderId="0" xfId="0" applyFont="1">
      <alignment vertical="center"/>
    </xf>
    <xf numFmtId="0" fontId="44" fillId="0" borderId="0" xfId="0" applyFont="1" applyAlignment="1">
      <alignment vertical="center" wrapText="1"/>
    </xf>
    <xf numFmtId="0" fontId="8" fillId="0" borderId="0" xfId="0" applyFont="1" applyAlignment="1">
      <alignment horizontal="left" vertical="center" indent="1"/>
    </xf>
    <xf numFmtId="176" fontId="8" fillId="0" borderId="0" xfId="0" applyNumberFormat="1" applyFont="1">
      <alignment vertical="center"/>
    </xf>
    <xf numFmtId="176" fontId="8" fillId="0" borderId="0" xfId="0" applyNumberFormat="1" applyFont="1" applyAlignment="1">
      <alignment horizontal="center" vertical="center"/>
    </xf>
    <xf numFmtId="0" fontId="8" fillId="0" borderId="0" xfId="0" applyFont="1" applyAlignment="1">
      <alignment vertical="center" textRotation="255"/>
    </xf>
    <xf numFmtId="183" fontId="44" fillId="0" borderId="11" xfId="0" applyNumberFormat="1" applyFont="1" applyBorder="1" applyAlignment="1">
      <alignment horizontal="center" vertical="center"/>
    </xf>
    <xf numFmtId="0" fontId="9" fillId="7" borderId="5" xfId="0" applyFont="1" applyFill="1" applyBorder="1" applyAlignment="1">
      <alignment horizontal="right" vertical="center" shrinkToFit="1"/>
    </xf>
    <xf numFmtId="0" fontId="9" fillId="7" borderId="13" xfId="0" applyFont="1" applyFill="1" applyBorder="1" applyAlignment="1">
      <alignment horizontal="left" vertical="center" shrinkToFit="1"/>
    </xf>
    <xf numFmtId="0" fontId="9" fillId="0" borderId="0" xfId="0" applyFont="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vertical="center" textRotation="255"/>
    </xf>
    <xf numFmtId="0" fontId="44" fillId="2" borderId="15" xfId="0" applyFont="1" applyFill="1" applyBorder="1">
      <alignment vertical="center"/>
    </xf>
    <xf numFmtId="0" fontId="44" fillId="2" borderId="48" xfId="0" applyFont="1" applyFill="1" applyBorder="1">
      <alignment vertical="center"/>
    </xf>
    <xf numFmtId="0" fontId="44" fillId="2" borderId="14" xfId="0" applyFont="1" applyFill="1" applyBorder="1">
      <alignment vertical="center"/>
    </xf>
    <xf numFmtId="0" fontId="44" fillId="2" borderId="6" xfId="0" applyFont="1" applyFill="1" applyBorder="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Border="1" applyAlignment="1">
      <alignment horizontal="right" vertical="center" shrinkToFit="1"/>
    </xf>
    <xf numFmtId="0" fontId="44" fillId="0" borderId="0" xfId="0" applyFont="1" applyAlignment="1">
      <alignment vertical="center" textRotation="255"/>
    </xf>
    <xf numFmtId="0" fontId="44" fillId="3" borderId="0" xfId="0" applyFont="1" applyFill="1" applyAlignment="1">
      <alignment horizontal="center"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8" fillId="0" borderId="0" xfId="0" applyFont="1" applyAlignment="1">
      <alignment horizontal="left" vertical="top" indent="1"/>
    </xf>
    <xf numFmtId="0" fontId="9" fillId="0" borderId="0" xfId="0" applyFont="1" applyAlignment="1">
      <alignment vertical="center" wrapText="1"/>
    </xf>
    <xf numFmtId="0" fontId="44" fillId="0" borderId="0" xfId="0" applyFont="1" applyAlignment="1"/>
    <xf numFmtId="0" fontId="44" fillId="0" borderId="0" xfId="0" applyFont="1" applyAlignment="1">
      <alignment horizontal="center" vertical="center"/>
    </xf>
    <xf numFmtId="0" fontId="44"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44" fillId="0" borderId="0" xfId="0" applyFont="1" applyAlignment="1">
      <alignment horizontal="center" vertical="center" wrapText="1"/>
    </xf>
    <xf numFmtId="0" fontId="8" fillId="0" borderId="43" xfId="0" applyFont="1" applyBorder="1">
      <alignment vertical="center"/>
    </xf>
    <xf numFmtId="0" fontId="88" fillId="0" borderId="0" xfId="0" applyFont="1">
      <alignment vertical="center"/>
    </xf>
    <xf numFmtId="0" fontId="28" fillId="0" borderId="0" xfId="0" applyFo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Alignment="1">
      <alignment horizontal="left" vertical="center"/>
    </xf>
    <xf numFmtId="0" fontId="9" fillId="0" borderId="0" xfId="0" applyFont="1" applyAlignment="1">
      <alignment horizontal="center" vertical="center"/>
    </xf>
    <xf numFmtId="0" fontId="89" fillId="0" borderId="6" xfId="0" applyFont="1" applyBorder="1" applyAlignment="1">
      <alignment horizontal="center" vertical="center"/>
    </xf>
    <xf numFmtId="0" fontId="89" fillId="0" borderId="0" xfId="0" applyFont="1" applyAlignment="1">
      <alignment horizontal="center" vertical="center"/>
    </xf>
    <xf numFmtId="180" fontId="89" fillId="0" borderId="6" xfId="0" applyNumberFormat="1" applyFont="1" applyBorder="1" applyAlignment="1">
      <alignment horizontal="center" vertical="center"/>
    </xf>
    <xf numFmtId="180" fontId="28" fillId="0" borderId="0" xfId="0" applyNumberFormat="1" applyFont="1" applyAlignment="1">
      <alignment horizontal="left" vertical="center"/>
    </xf>
    <xf numFmtId="0" fontId="0" fillId="0" borderId="11" xfId="0" applyBorder="1">
      <alignment vertical="center"/>
    </xf>
    <xf numFmtId="0" fontId="9" fillId="0" borderId="11" xfId="14" applyFont="1" applyBorder="1" applyAlignment="1">
      <alignment vertical="center"/>
    </xf>
    <xf numFmtId="0" fontId="9" fillId="0" borderId="0" xfId="14" applyFont="1" applyAlignment="1">
      <alignment vertical="center"/>
    </xf>
    <xf numFmtId="0" fontId="39" fillId="0" borderId="11" xfId="0" applyFont="1" applyBorder="1" applyAlignment="1">
      <alignment vertical="center" wrapText="1"/>
    </xf>
    <xf numFmtId="0" fontId="39" fillId="0" borderId="0" xfId="0" applyFont="1" applyAlignment="1">
      <alignment vertical="center" wrapText="1"/>
    </xf>
    <xf numFmtId="0" fontId="39" fillId="0" borderId="11" xfId="0" applyFont="1" applyBorder="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45" fillId="0" borderId="0" xfId="0" applyFont="1" applyAlignment="1">
      <alignment vertical="center" shrinkToFit="1"/>
    </xf>
    <xf numFmtId="3" fontId="61" fillId="0" borderId="11" xfId="0" applyNumberFormat="1" applyFont="1" applyBorder="1" applyAlignment="1">
      <alignment vertical="center" shrinkToFit="1"/>
    </xf>
    <xf numFmtId="0" fontId="48" fillId="0" borderId="46" xfId="0" applyFont="1" applyBorder="1" applyAlignment="1">
      <alignment vertical="top" textRotation="255" wrapText="1"/>
    </xf>
    <xf numFmtId="0" fontId="9" fillId="0" borderId="46" xfId="0" applyFont="1" applyBorder="1" applyAlignment="1">
      <alignment horizontal="center" vertical="center"/>
    </xf>
    <xf numFmtId="0" fontId="9" fillId="0" borderId="46" xfId="0" applyFont="1" applyBorder="1" applyAlignment="1">
      <alignment horizontal="left" vertical="top" wrapText="1"/>
    </xf>
    <xf numFmtId="0" fontId="26" fillId="0" borderId="46" xfId="0" applyFont="1" applyBorder="1" applyAlignment="1">
      <alignment horizontal="center" vertical="top" textRotation="255" wrapText="1"/>
    </xf>
    <xf numFmtId="0" fontId="9" fillId="0" borderId="46" xfId="0" applyFont="1" applyBorder="1" applyAlignment="1">
      <alignment horizontal="center" vertical="top" wrapText="1"/>
    </xf>
    <xf numFmtId="0" fontId="9" fillId="0" borderId="47" xfId="0" applyFont="1" applyBorder="1" applyAlignment="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lignment vertical="center" shrinkToFit="1"/>
    </xf>
    <xf numFmtId="0" fontId="17" fillId="7" borderId="46" xfId="0" applyFont="1" applyFill="1" applyBorder="1" applyAlignment="1">
      <alignment vertical="center" shrinkToFit="1"/>
    </xf>
    <xf numFmtId="0" fontId="17" fillId="7" borderId="46" xfId="0" applyFont="1" applyFill="1" applyBorder="1" applyAlignment="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lignment horizontal="center" vertical="center" shrinkToFit="1"/>
    </xf>
    <xf numFmtId="0" fontId="19" fillId="7" borderId="12" xfId="0"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lignment horizontal="center" vertical="center" shrinkToFit="1"/>
    </xf>
    <xf numFmtId="0" fontId="99" fillId="5" borderId="46" xfId="0" applyFont="1" applyFill="1" applyBorder="1" applyAlignment="1">
      <alignment horizontal="center" vertical="center" shrinkToFit="1"/>
    </xf>
    <xf numFmtId="0" fontId="98" fillId="7" borderId="46" xfId="0" applyFont="1" applyFill="1" applyBorder="1" applyAlignment="1">
      <alignment horizontal="left" vertical="center" wrapText="1"/>
    </xf>
    <xf numFmtId="3" fontId="103" fillId="7" borderId="0" xfId="0" applyNumberFormat="1" applyFont="1" applyFill="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Border="1" applyAlignment="1">
      <alignment horizontal="right" vertical="center"/>
    </xf>
    <xf numFmtId="0" fontId="9" fillId="0" borderId="47" xfId="6" applyFont="1" applyBorder="1" applyAlignment="1">
      <alignment horizontal="right" vertical="center"/>
    </xf>
    <xf numFmtId="0" fontId="9" fillId="0" borderId="117" xfId="6" applyFont="1" applyBorder="1" applyAlignment="1">
      <alignment horizontal="left" vertical="center"/>
    </xf>
    <xf numFmtId="0" fontId="9" fillId="0" borderId="49" xfId="6" applyFont="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51" xfId="0" applyFont="1" applyBorder="1" applyAlignment="1">
      <alignment horizontal="center" vertical="center" wrapText="1"/>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08" fillId="0" borderId="0" xfId="6" applyFont="1" applyAlignment="1">
      <alignment horizontal="right" vertical="center"/>
    </xf>
    <xf numFmtId="0" fontId="6" fillId="2" borderId="161" xfId="13" applyFont="1" applyFill="1" applyBorder="1" applyAlignment="1">
      <alignment horizontal="center" vertical="center" wrapText="1" shrinkToFit="1"/>
    </xf>
    <xf numFmtId="0" fontId="120" fillId="0" borderId="0" xfId="6" applyFont="1">
      <alignment vertical="center"/>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68" xfId="0" applyNumberFormat="1" applyFont="1" applyFill="1" applyBorder="1" applyAlignment="1">
      <alignment horizontal="right" vertical="center" shrinkToFit="1"/>
    </xf>
    <xf numFmtId="0" fontId="108" fillId="0" borderId="0" xfId="0" applyFont="1" applyAlignment="1">
      <alignment horizontal="right" vertical="center"/>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110" fillId="0" borderId="0" xfId="6" applyFont="1" applyAlignment="1">
      <alignment horizontal="left" vertical="center"/>
    </xf>
    <xf numFmtId="0" fontId="119" fillId="0" borderId="48" xfId="0" applyFont="1" applyBorder="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68"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108" fillId="0" borderId="0" xfId="6" applyFont="1" applyAlignment="1">
      <alignment horizontal="center" vertical="center"/>
    </xf>
    <xf numFmtId="0" fontId="124" fillId="0" borderId="0" xfId="6" applyFont="1" applyAlignment="1">
      <alignment horizontal="center" vertical="center"/>
    </xf>
    <xf numFmtId="0" fontId="6" fillId="0" borderId="0" xfId="6" applyFont="1" applyAlignment="1">
      <alignment horizontal="center" vertical="center"/>
    </xf>
    <xf numFmtId="0" fontId="6" fillId="0" borderId="164" xfId="6" applyFont="1" applyBorder="1" applyAlignment="1">
      <alignment horizontal="center" vertical="center"/>
    </xf>
    <xf numFmtId="206" fontId="6" fillId="17" borderId="174" xfId="6" applyNumberFormat="1" applyFont="1" applyFill="1" applyBorder="1" applyAlignment="1">
      <alignment horizontal="center" vertical="center" wrapText="1"/>
    </xf>
    <xf numFmtId="207" fontId="6" fillId="17" borderId="174" xfId="6" applyNumberFormat="1" applyFont="1" applyFill="1" applyBorder="1" applyAlignment="1">
      <alignment horizontal="center" vertical="center" shrinkToFit="1"/>
    </xf>
    <xf numFmtId="211" fontId="6" fillId="17" borderId="44" xfId="6" applyNumberFormat="1" applyFont="1" applyFill="1" applyBorder="1" applyAlignment="1">
      <alignment horizontal="center" vertical="center" wrapText="1"/>
    </xf>
    <xf numFmtId="208" fontId="123" fillId="17" borderId="174" xfId="6" applyNumberFormat="1" applyFont="1" applyFill="1" applyBorder="1" applyAlignment="1">
      <alignment horizontal="center" vertical="center"/>
    </xf>
    <xf numFmtId="210" fontId="6" fillId="17" borderId="174" xfId="6" applyNumberFormat="1" applyFont="1" applyFill="1" applyBorder="1" applyAlignment="1">
      <alignment horizontal="center" vertical="center" wrapText="1"/>
    </xf>
    <xf numFmtId="0" fontId="6" fillId="17" borderId="174" xfId="6" applyFont="1" applyFill="1" applyBorder="1" applyAlignment="1">
      <alignment horizontal="center" vertical="center" wrapText="1"/>
    </xf>
    <xf numFmtId="199" fontId="5" fillId="17" borderId="44" xfId="6" applyNumberFormat="1" applyFont="1" applyFill="1" applyBorder="1" applyAlignment="1">
      <alignment horizontal="left" vertical="center" wrapText="1" shrinkToFit="1"/>
    </xf>
    <xf numFmtId="0" fontId="13" fillId="17" borderId="174"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125" fillId="0" borderId="0" xfId="6" applyNumberFormat="1" applyFont="1" applyAlignment="1">
      <alignment horizontal="left" vertical="center" wrapText="1" shrinkToFit="1"/>
    </xf>
    <xf numFmtId="0" fontId="6" fillId="0" borderId="0" xfId="6" applyFont="1" applyAlignment="1">
      <alignment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lignment vertical="center"/>
    </xf>
    <xf numFmtId="0" fontId="0" fillId="0" borderId="47" xfId="0" applyBorder="1">
      <alignment vertical="center"/>
    </xf>
    <xf numFmtId="0" fontId="0" fillId="0" borderId="48" xfId="0" applyBorder="1">
      <alignment vertical="center"/>
    </xf>
    <xf numFmtId="38" fontId="10" fillId="13" borderId="46" xfId="2" applyFont="1" applyFill="1" applyBorder="1" applyAlignment="1">
      <alignment vertical="center" wrapText="1"/>
    </xf>
    <xf numFmtId="0" fontId="83" fillId="0" borderId="11" xfId="0" applyFont="1" applyBorder="1">
      <alignment vertical="center"/>
    </xf>
    <xf numFmtId="0" fontId="83" fillId="0" borderId="0" xfId="0" applyFo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5" borderId="12" xfId="6" applyFont="1" applyFill="1" applyBorder="1" applyAlignment="1">
      <alignment horizontal="lef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28"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12" applyFont="1">
      <alignment vertical="center"/>
    </xf>
    <xf numFmtId="0" fontId="131"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95" fillId="0" borderId="0" xfId="0" applyFont="1">
      <alignment vertical="center"/>
    </xf>
    <xf numFmtId="0" fontId="9" fillId="0" borderId="12" xfId="0" applyFont="1" applyBorder="1">
      <alignment vertical="center"/>
    </xf>
    <xf numFmtId="0" fontId="98" fillId="18" borderId="46" xfId="0" applyFont="1" applyFill="1" applyBorder="1" applyAlignment="1">
      <alignment horizontal="center" vertical="center" shrinkToFit="1"/>
    </xf>
    <xf numFmtId="0" fontId="8" fillId="7" borderId="1" xfId="0" applyFont="1" applyFill="1" applyBorder="1">
      <alignment vertical="center"/>
    </xf>
    <xf numFmtId="0" fontId="8" fillId="18" borderId="1" xfId="0" applyFont="1" applyFill="1" applyBorder="1">
      <alignment vertical="center"/>
    </xf>
    <xf numFmtId="0" fontId="23" fillId="18" borderId="46" xfId="0" applyFont="1" applyFill="1" applyBorder="1" applyAlignment="1">
      <alignment horizontal="center" vertical="center"/>
    </xf>
    <xf numFmtId="0" fontId="23" fillId="18" borderId="0" xfId="0" applyFont="1" applyFill="1" applyAlignment="1">
      <alignment horizontal="center" vertical="center"/>
    </xf>
    <xf numFmtId="0" fontId="9" fillId="0" borderId="66" xfId="0" applyFont="1" applyBorder="1" applyAlignment="1">
      <alignment horizontal="center" vertical="top" textRotation="255" wrapText="1"/>
    </xf>
    <xf numFmtId="0" fontId="9" fillId="0" borderId="46" xfId="0" applyFont="1" applyBorder="1" applyAlignment="1">
      <alignment horizontal="center" vertical="top" textRotation="255" wrapText="1"/>
    </xf>
    <xf numFmtId="0" fontId="9" fillId="0" borderId="46" xfId="0" applyFont="1" applyBorder="1" applyAlignment="1">
      <alignment vertical="top" textRotation="255" wrapText="1"/>
    </xf>
    <xf numFmtId="0" fontId="44" fillId="9" borderId="179" xfId="0" applyFont="1" applyFill="1" applyBorder="1" applyAlignment="1">
      <alignment horizontal="center" vertical="top" wrapText="1"/>
    </xf>
    <xf numFmtId="0" fontId="15" fillId="9" borderId="180" xfId="0" applyFont="1" applyFill="1" applyBorder="1" applyAlignment="1">
      <alignment horizontal="left" vertical="center" shrinkToFit="1"/>
    </xf>
    <xf numFmtId="0" fontId="72" fillId="3" borderId="181" xfId="0" applyFont="1" applyFill="1" applyBorder="1" applyAlignment="1">
      <alignment horizontal="center" vertical="center" wrapText="1"/>
    </xf>
    <xf numFmtId="0" fontId="8" fillId="8" borderId="46" xfId="0" applyFont="1" applyFill="1" applyBorder="1" applyAlignment="1">
      <alignment horizontal="left" vertical="center"/>
    </xf>
    <xf numFmtId="0" fontId="8" fillId="0" borderId="0" xfId="0" applyFont="1" applyAlignment="1">
      <alignment horizontal="left"/>
    </xf>
    <xf numFmtId="184" fontId="48" fillId="0" borderId="9" xfId="2" applyNumberFormat="1" applyFont="1" applyFill="1" applyBorder="1" applyAlignment="1">
      <alignment horizontal="center" vertical="center" textRotation="255" shrinkToFit="1"/>
    </xf>
    <xf numFmtId="0" fontId="9" fillId="18" borderId="5" xfId="0" applyFont="1" applyFill="1" applyBorder="1" applyAlignment="1">
      <alignment horizontal="right" vertical="center" shrinkToFit="1"/>
    </xf>
    <xf numFmtId="0" fontId="19" fillId="18" borderId="12" xfId="0" applyFont="1" applyFill="1" applyBorder="1" applyAlignment="1">
      <alignment horizontal="center" vertical="center" shrinkToFit="1"/>
    </xf>
    <xf numFmtId="0" fontId="9" fillId="18" borderId="13" xfId="0"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Alignment="1">
      <alignment vertical="center" wrapText="1"/>
    </xf>
    <xf numFmtId="0" fontId="135" fillId="0" borderId="0" xfId="0" applyFont="1" applyAlignment="1">
      <alignment horizontal="center" vertical="center"/>
    </xf>
    <xf numFmtId="0" fontId="135" fillId="0" borderId="48" xfId="0" applyFont="1" applyBorder="1">
      <alignment vertical="center"/>
    </xf>
    <xf numFmtId="0" fontId="0" fillId="0" borderId="48" xfId="0" applyBorder="1" applyAlignment="1">
      <alignment vertical="center" wrapText="1"/>
    </xf>
    <xf numFmtId="0" fontId="16" fillId="0" borderId="48" xfId="0" applyFont="1" applyBorder="1" applyAlignment="1">
      <alignment vertical="center" wrapText="1"/>
    </xf>
    <xf numFmtId="0" fontId="98" fillId="18" borderId="0" xfId="0" applyFont="1" applyFill="1" applyAlignment="1">
      <alignment horizontal="center" vertical="center"/>
    </xf>
    <xf numFmtId="0" fontId="98" fillId="18" borderId="6" xfId="0" applyFont="1" applyFill="1" applyBorder="1" applyAlignment="1">
      <alignment horizontal="center" vertical="center"/>
    </xf>
    <xf numFmtId="0" fontId="16" fillId="3" borderId="182" xfId="0" applyFont="1" applyFill="1" applyBorder="1">
      <alignment vertical="center"/>
    </xf>
    <xf numFmtId="0" fontId="16" fillId="3" borderId="175" xfId="0" applyFont="1" applyFill="1" applyBorder="1">
      <alignment vertical="center"/>
    </xf>
    <xf numFmtId="0" fontId="16" fillId="3" borderId="183" xfId="0" applyFont="1" applyFill="1" applyBorder="1">
      <alignment vertical="center"/>
    </xf>
    <xf numFmtId="0" fontId="16" fillId="3" borderId="184"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Border="1">
      <alignment vertical="center"/>
    </xf>
    <xf numFmtId="0" fontId="9" fillId="0" borderId="49" xfId="6" applyFont="1" applyBorder="1">
      <alignment vertical="center"/>
    </xf>
    <xf numFmtId="0" fontId="9" fillId="0" borderId="46" xfId="6" applyFont="1" applyBorder="1">
      <alignment vertical="center"/>
    </xf>
    <xf numFmtId="0" fontId="4" fillId="0" borderId="0" xfId="0" applyFont="1" applyAlignment="1">
      <alignment vertical="center" wrapText="1"/>
    </xf>
    <xf numFmtId="0" fontId="4" fillId="13" borderId="6" xfId="0" applyFont="1" applyFill="1" applyBorder="1" applyAlignment="1">
      <alignment vertical="center" wrapTex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11" fillId="0" borderId="7" xfId="0" applyFont="1" applyBorder="1">
      <alignment vertical="center"/>
    </xf>
    <xf numFmtId="0" fontId="5" fillId="0" borderId="46" xfId="0" applyFont="1" applyBorder="1" applyAlignment="1">
      <alignment horizontal="left" vertical="center" wrapText="1"/>
    </xf>
    <xf numFmtId="0" fontId="5" fillId="0" borderId="7" xfId="0" applyFont="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lignment vertical="center"/>
    </xf>
    <xf numFmtId="0" fontId="11" fillId="0" borderId="11" xfId="0" applyFont="1" applyBorder="1">
      <alignment vertical="center"/>
    </xf>
    <xf numFmtId="0" fontId="11" fillId="0" borderId="5" xfId="0" applyFont="1" applyBorder="1">
      <alignment vertical="center"/>
    </xf>
    <xf numFmtId="0" fontId="142" fillId="11" borderId="46" xfId="0" applyFont="1" applyFill="1" applyBorder="1" applyAlignment="1">
      <alignment horizontal="center" vertical="center"/>
    </xf>
    <xf numFmtId="0" fontId="7" fillId="0" borderId="0" xfId="0" applyFont="1">
      <alignment vertical="center"/>
    </xf>
    <xf numFmtId="0" fontId="55" fillId="0" borderId="0" xfId="0" applyFont="1" applyAlignment="1">
      <alignment vertical="center" wrapText="1"/>
    </xf>
    <xf numFmtId="0" fontId="13" fillId="0" borderId="0" xfId="0" applyFont="1" applyAlignment="1">
      <alignment vertical="center" wrapText="1"/>
    </xf>
    <xf numFmtId="38" fontId="0" fillId="18" borderId="46" xfId="2" applyFont="1" applyFill="1" applyBorder="1">
      <alignment vertical="center"/>
    </xf>
    <xf numFmtId="38" fontId="44" fillId="0" borderId="195" xfId="2" applyFont="1" applyBorder="1" applyAlignment="1">
      <alignment vertical="center" wrapText="1"/>
    </xf>
    <xf numFmtId="0" fontId="48" fillId="5" borderId="3" xfId="0" applyFont="1" applyFill="1" applyBorder="1">
      <alignment vertical="center"/>
    </xf>
    <xf numFmtId="0" fontId="48" fillId="5" borderId="136" xfId="0" applyFont="1" applyFill="1" applyBorder="1">
      <alignment vertical="center"/>
    </xf>
    <xf numFmtId="0" fontId="144" fillId="0" borderId="46" xfId="19" applyFont="1" applyFill="1" applyBorder="1" applyAlignment="1">
      <alignment horizontal="left" vertical="center"/>
    </xf>
    <xf numFmtId="0" fontId="144" fillId="0" borderId="46" xfId="19" applyFont="1" applyBorder="1" applyAlignment="1">
      <alignment vertical="center" wrapText="1"/>
    </xf>
    <xf numFmtId="0" fontId="144" fillId="19" borderId="3" xfId="19" applyFont="1" applyFill="1" applyBorder="1" applyAlignment="1">
      <alignment vertical="center" wrapText="1"/>
    </xf>
    <xf numFmtId="0" fontId="144" fillId="0" borderId="1" xfId="19" applyFont="1" applyBorder="1" applyAlignment="1">
      <alignment vertical="center" wrapText="1"/>
    </xf>
    <xf numFmtId="0" fontId="144" fillId="0" borderId="51" xfId="19" applyFont="1" applyBorder="1">
      <alignment vertical="center"/>
    </xf>
    <xf numFmtId="0" fontId="144" fillId="0" borderId="46" xfId="19" applyFont="1" applyBorder="1">
      <alignment vertical="center"/>
    </xf>
    <xf numFmtId="0" fontId="144"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62"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1"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62" xfId="13" applyFont="1" applyFill="1" applyBorder="1" applyAlignment="1">
      <alignment horizontal="center" vertical="center" wrapText="1" shrinkToFit="1"/>
    </xf>
    <xf numFmtId="0" fontId="122" fillId="10" borderId="163"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2" fillId="0" borderId="11" xfId="0" applyFont="1" applyBorder="1">
      <alignment vertical="center"/>
    </xf>
    <xf numFmtId="0" fontId="148"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68" xfId="0" applyFont="1" applyFill="1" applyBorder="1" applyAlignment="1">
      <alignment horizontal="center" vertical="center"/>
    </xf>
    <xf numFmtId="0" fontId="116" fillId="3" borderId="168" xfId="0" applyFont="1" applyFill="1" applyBorder="1" applyAlignment="1">
      <alignment horizontal="left" vertical="center" wrapText="1"/>
    </xf>
    <xf numFmtId="0" fontId="116" fillId="3" borderId="170" xfId="0" applyFont="1" applyFill="1" applyBorder="1" applyAlignment="1">
      <alignment horizontal="left" vertical="center" wrapText="1"/>
    </xf>
    <xf numFmtId="0" fontId="0" fillId="0" borderId="49" xfId="0" applyBorder="1" applyAlignment="1">
      <alignment vertical="center" shrinkToFit="1"/>
    </xf>
    <xf numFmtId="199" fontId="125"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38" fontId="38" fillId="5" borderId="0" xfId="0" applyNumberFormat="1" applyFont="1" applyFill="1">
      <alignment vertical="center"/>
    </xf>
    <xf numFmtId="38" fontId="6" fillId="0" borderId="118" xfId="0" applyNumberFormat="1" applyFont="1" applyBorder="1" applyAlignment="1">
      <alignment vertical="center" shrinkToFit="1"/>
    </xf>
    <xf numFmtId="0" fontId="112" fillId="3" borderId="199" xfId="0" applyFont="1" applyFill="1" applyBorder="1" applyAlignment="1">
      <alignment horizontal="center" vertical="center" shrinkToFit="1"/>
    </xf>
    <xf numFmtId="0" fontId="6" fillId="5" borderId="82" xfId="0" applyFont="1" applyFill="1" applyBorder="1">
      <alignment vertical="center"/>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Border="1" applyAlignment="1">
      <alignment horizontal="center" vertical="center" wrapText="1"/>
    </xf>
    <xf numFmtId="194" fontId="0" fillId="14" borderId="46" xfId="0" applyNumberFormat="1" applyFill="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2" fillId="0" borderId="0" xfId="0" applyFont="1">
      <alignment vertical="center"/>
    </xf>
    <xf numFmtId="0" fontId="10" fillId="0" borderId="0" xfId="0" applyFont="1" applyAlignment="1">
      <alignment vertical="center" shrinkToFit="1"/>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lignment vertical="center"/>
    </xf>
    <xf numFmtId="0" fontId="8" fillId="0" borderId="119" xfId="0" applyFont="1" applyBorder="1" applyAlignment="1">
      <alignment vertical="top" wrapText="1"/>
    </xf>
    <xf numFmtId="0" fontId="8" fillId="0" borderId="11" xfId="0" applyFont="1" applyBorder="1" applyAlignment="1">
      <alignment vertical="top" wrapText="1"/>
    </xf>
    <xf numFmtId="0" fontId="8" fillId="0" borderId="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17" fillId="18" borderId="46" xfId="0" applyFont="1" applyFill="1" applyBorder="1" applyAlignment="1">
      <alignment horizontal="center" vertical="center" shrinkToFit="1"/>
    </xf>
    <xf numFmtId="0" fontId="17" fillId="18" borderId="67" xfId="0" applyFont="1" applyFill="1" applyBorder="1" applyAlignment="1">
      <alignment horizontal="center" vertical="center" shrinkToFit="1"/>
    </xf>
    <xf numFmtId="0" fontId="8" fillId="18" borderId="108" xfId="0" applyFont="1" applyFill="1" applyBorder="1" applyAlignment="1">
      <alignment horizontal="center" vertical="center"/>
    </xf>
    <xf numFmtId="0" fontId="8" fillId="18" borderId="20" xfId="0" applyFont="1" applyFill="1" applyBorder="1" applyAlignment="1">
      <alignment horizontal="center" vertical="center"/>
    </xf>
    <xf numFmtId="0" fontId="9" fillId="18" borderId="12" xfId="0"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18" borderId="16" xfId="2" applyNumberFormat="1" applyFont="1" applyFill="1" applyBorder="1" applyAlignment="1">
      <alignment vertical="center" shrinkToFit="1"/>
    </xf>
    <xf numFmtId="0" fontId="94" fillId="18" borderId="44" xfId="0" applyFont="1" applyFill="1" applyBorder="1" applyAlignment="1">
      <alignment horizontal="left" vertical="center" shrinkToFit="1"/>
    </xf>
    <xf numFmtId="0" fontId="46" fillId="18" borderId="44" xfId="0" applyFont="1" applyFill="1" applyBorder="1" applyAlignment="1">
      <alignment horizontal="left" vertical="center" shrinkToFit="1"/>
    </xf>
    <xf numFmtId="0" fontId="75" fillId="18" borderId="44" xfId="0" applyFont="1" applyFill="1" applyBorder="1">
      <alignment vertical="center"/>
    </xf>
    <xf numFmtId="0" fontId="95" fillId="18" borderId="78" xfId="0" applyFont="1" applyFill="1" applyBorder="1" applyAlignment="1">
      <alignment vertical="center" shrinkToFit="1"/>
    </xf>
    <xf numFmtId="0" fontId="32" fillId="18" borderId="44" xfId="0" applyFont="1" applyFill="1" applyBorder="1">
      <alignment vertical="center"/>
    </xf>
    <xf numFmtId="0" fontId="96" fillId="18" borderId="44" xfId="15" applyFont="1" applyFill="1" applyBorder="1" applyAlignment="1" applyProtection="1">
      <alignment vertical="center" wrapText="1"/>
      <protection locked="0"/>
    </xf>
    <xf numFmtId="0" fontId="95" fillId="18" borderId="44" xfId="0" applyFont="1" applyFill="1" applyBorder="1" applyAlignment="1">
      <alignment vertical="center" shrinkToFit="1"/>
    </xf>
    <xf numFmtId="0" fontId="73" fillId="18" borderId="44" xfId="0" applyFont="1" applyFill="1" applyBorder="1">
      <alignment vertical="center"/>
    </xf>
    <xf numFmtId="0" fontId="25" fillId="18" borderId="44" xfId="0" applyFont="1" applyFill="1" applyBorder="1">
      <alignment vertical="center"/>
    </xf>
    <xf numFmtId="0" fontId="98" fillId="18" borderId="49" xfId="0" applyFont="1" applyFill="1" applyBorder="1" applyAlignment="1">
      <alignment horizontal="center" vertical="center"/>
    </xf>
    <xf numFmtId="192" fontId="98" fillId="18" borderId="49" xfId="0" applyNumberFormat="1" applyFont="1" applyFill="1" applyBorder="1" applyAlignment="1">
      <alignment horizontal="center" vertical="center" wrapText="1"/>
    </xf>
    <xf numFmtId="0" fontId="95" fillId="18" borderId="0" xfId="0" applyFont="1" applyFill="1">
      <alignment vertical="center"/>
    </xf>
    <xf numFmtId="0" fontId="8" fillId="18" borderId="9" xfId="0" applyFont="1" applyFill="1" applyBorder="1">
      <alignment vertical="center"/>
    </xf>
    <xf numFmtId="0" fontId="8" fillId="18" borderId="6" xfId="0" applyFont="1" applyFill="1" applyBorder="1">
      <alignment vertical="center"/>
    </xf>
    <xf numFmtId="0" fontId="8" fillId="18" borderId="50" xfId="0" applyFont="1" applyFill="1" applyBorder="1">
      <alignment vertical="center"/>
    </xf>
    <xf numFmtId="0" fontId="8" fillId="18" borderId="11" xfId="0" applyFont="1" applyFill="1" applyBorder="1">
      <alignment vertical="center"/>
    </xf>
    <xf numFmtId="0" fontId="8" fillId="18" borderId="0" xfId="0" applyFont="1" applyFill="1">
      <alignment vertical="center"/>
    </xf>
    <xf numFmtId="0" fontId="8" fillId="18" borderId="8" xfId="0" applyFont="1" applyFill="1" applyBorder="1">
      <alignment vertical="center"/>
    </xf>
    <xf numFmtId="0" fontId="8" fillId="18" borderId="5" xfId="0" applyFont="1" applyFill="1" applyBorder="1">
      <alignment vertical="center"/>
    </xf>
    <xf numFmtId="0" fontId="8" fillId="18" borderId="12" xfId="0" applyFont="1" applyFill="1" applyBorder="1">
      <alignment vertical="center"/>
    </xf>
    <xf numFmtId="0" fontId="8" fillId="18" borderId="13" xfId="0" applyFont="1" applyFill="1" applyBorder="1">
      <alignment vertical="center"/>
    </xf>
    <xf numFmtId="0" fontId="17" fillId="18" borderId="58"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38" fillId="18" borderId="46" xfId="6" applyFont="1" applyFill="1" applyBorder="1" applyAlignment="1">
      <alignment horizontal="center" vertical="center" wrapText="1" shrinkToFit="1"/>
    </xf>
    <xf numFmtId="0" fontId="38" fillId="18" borderId="46" xfId="6" applyFont="1" applyFill="1" applyBorder="1" applyAlignment="1">
      <alignment vertical="center" wrapText="1" shrinkToFit="1"/>
    </xf>
    <xf numFmtId="0" fontId="38" fillId="18" borderId="46" xfId="6" applyFont="1" applyFill="1" applyBorder="1" applyAlignment="1">
      <alignment horizontal="center" vertical="center"/>
    </xf>
    <xf numFmtId="0" fontId="38" fillId="18" borderId="120" xfId="6" applyFont="1" applyFill="1" applyBorder="1">
      <alignment vertical="center"/>
    </xf>
    <xf numFmtId="0" fontId="38" fillId="18" borderId="48" xfId="6" applyFont="1" applyFill="1" applyBorder="1">
      <alignment vertical="center"/>
    </xf>
    <xf numFmtId="0" fontId="9" fillId="0" borderId="51" xfId="6" applyFont="1" applyBorder="1" applyAlignment="1">
      <alignment vertical="top"/>
    </xf>
    <xf numFmtId="0" fontId="9" fillId="0" borderId="9" xfId="6" applyFont="1" applyBorder="1" applyAlignment="1">
      <alignment vertical="top"/>
    </xf>
    <xf numFmtId="0" fontId="9" fillId="0" borderId="6" xfId="6" applyFont="1" applyBorder="1" applyAlignment="1">
      <alignment vertical="top"/>
    </xf>
    <xf numFmtId="0" fontId="9" fillId="0" borderId="50" xfId="6" applyFont="1" applyBorder="1" applyAlignment="1">
      <alignment vertical="top"/>
    </xf>
    <xf numFmtId="179" fontId="86" fillId="0" borderId="24" xfId="2" applyNumberFormat="1" applyFont="1" applyFill="1" applyBorder="1" applyAlignment="1">
      <alignment horizontal="right" vertical="center" shrinkToFit="1"/>
    </xf>
    <xf numFmtId="179" fontId="86" fillId="18" borderId="23" xfId="2" applyNumberFormat="1" applyFont="1" applyFill="1" applyBorder="1" applyAlignment="1">
      <alignment vertical="center" shrinkToFit="1"/>
    </xf>
    <xf numFmtId="0" fontId="9" fillId="0" borderId="48" xfId="0" applyFont="1" applyBorder="1">
      <alignment vertical="center"/>
    </xf>
    <xf numFmtId="0" fontId="9" fillId="0" borderId="49" xfId="0" applyFont="1" applyBorder="1">
      <alignment vertical="center"/>
    </xf>
    <xf numFmtId="0" fontId="114" fillId="18" borderId="51" xfId="13" applyFont="1" applyFill="1" applyBorder="1" applyAlignment="1">
      <alignment horizontal="left" vertical="center" wrapText="1"/>
    </xf>
    <xf numFmtId="199" fontId="113" fillId="18" borderId="9" xfId="13" applyNumberFormat="1" applyFont="1" applyFill="1" applyBorder="1" applyAlignment="1">
      <alignment horizontal="center" vertical="center"/>
    </xf>
    <xf numFmtId="202" fontId="113" fillId="18" borderId="6" xfId="2" applyNumberFormat="1" applyFont="1" applyFill="1" applyBorder="1" applyAlignment="1">
      <alignment horizontal="right" vertical="center" shrinkToFit="1"/>
    </xf>
    <xf numFmtId="202" fontId="113" fillId="18" borderId="9" xfId="2" applyNumberFormat="1" applyFont="1" applyFill="1" applyBorder="1" applyAlignment="1">
      <alignment horizontal="right" vertical="center" shrinkToFit="1"/>
    </xf>
    <xf numFmtId="201" fontId="113" fillId="18" borderId="139" xfId="13" applyNumberFormat="1" applyFont="1" applyFill="1" applyBorder="1" applyAlignment="1">
      <alignment horizontal="center" vertical="center" shrinkToFit="1"/>
    </xf>
    <xf numFmtId="38" fontId="113" fillId="18" borderId="9" xfId="2" applyFont="1" applyFill="1" applyBorder="1" applyAlignment="1">
      <alignment horizontal="left" vertical="center" shrinkToFit="1"/>
    </xf>
    <xf numFmtId="0" fontId="114" fillId="18" borderId="9" xfId="13" applyFont="1" applyFill="1" applyBorder="1" applyAlignment="1">
      <alignment vertical="center" wrapText="1"/>
    </xf>
    <xf numFmtId="38" fontId="113" fillId="18" borderId="162" xfId="2" applyFont="1" applyFill="1" applyBorder="1" applyAlignment="1">
      <alignment horizontal="left" vertical="center" shrinkToFit="1"/>
    </xf>
    <xf numFmtId="201" fontId="113" fillId="18" borderId="140" xfId="13" applyNumberFormat="1" applyFont="1" applyFill="1" applyBorder="1" applyAlignment="1">
      <alignment horizontal="center" vertical="center" shrinkToFit="1"/>
    </xf>
    <xf numFmtId="0" fontId="114" fillId="18" borderId="141" xfId="13" applyFont="1" applyFill="1" applyBorder="1" applyAlignment="1">
      <alignment vertical="center" wrapText="1"/>
    </xf>
    <xf numFmtId="0" fontId="108" fillId="18" borderId="0" xfId="0" applyFont="1" applyFill="1" applyAlignment="1">
      <alignment horizontal="right" vertical="center"/>
    </xf>
    <xf numFmtId="38" fontId="6" fillId="18" borderId="48" xfId="2" applyFont="1" applyFill="1" applyBorder="1" applyAlignment="1">
      <alignment vertical="center"/>
    </xf>
    <xf numFmtId="38" fontId="113" fillId="18" borderId="51" xfId="2" applyFont="1" applyFill="1" applyBorder="1" applyAlignment="1">
      <alignment vertical="center"/>
    </xf>
    <xf numFmtId="0" fontId="6" fillId="18" borderId="46" xfId="0" applyFont="1" applyFill="1" applyBorder="1" applyAlignment="1">
      <alignment horizontal="center"/>
    </xf>
    <xf numFmtId="0" fontId="13" fillId="18" borderId="78" xfId="6" applyFont="1" applyFill="1" applyBorder="1" applyAlignment="1">
      <alignment vertical="center" wrapText="1"/>
    </xf>
    <xf numFmtId="0" fontId="13" fillId="18" borderId="44" xfId="6" applyFont="1" applyFill="1" applyBorder="1" applyAlignment="1">
      <alignment vertical="center" wrapText="1"/>
    </xf>
    <xf numFmtId="0" fontId="13" fillId="18" borderId="174" xfId="6" applyFont="1" applyFill="1" applyBorder="1" applyAlignment="1">
      <alignment vertical="center" wrapText="1"/>
    </xf>
    <xf numFmtId="0" fontId="6" fillId="18" borderId="78" xfId="6" applyFont="1" applyFill="1" applyBorder="1" applyAlignment="1">
      <alignment horizontal="center" vertical="center" wrapText="1"/>
    </xf>
    <xf numFmtId="0" fontId="6" fillId="18" borderId="44" xfId="6" applyFont="1" applyFill="1" applyBorder="1" applyAlignment="1">
      <alignment horizontal="center" vertical="center" wrapText="1"/>
    </xf>
    <xf numFmtId="0" fontId="6" fillId="18" borderId="174" xfId="6" applyFont="1" applyFill="1" applyBorder="1" applyAlignment="1">
      <alignment horizontal="center" vertical="center" wrapText="1"/>
    </xf>
    <xf numFmtId="206" fontId="6" fillId="18" borderId="78" xfId="6" applyNumberFormat="1" applyFont="1" applyFill="1" applyBorder="1" applyAlignment="1">
      <alignment horizontal="center" vertical="center" wrapText="1"/>
    </xf>
    <xf numFmtId="207" fontId="6" fillId="18" borderId="78" xfId="6" applyNumberFormat="1" applyFont="1" applyFill="1" applyBorder="1" applyAlignment="1">
      <alignment horizontal="center" vertical="center" shrinkToFit="1"/>
    </xf>
    <xf numFmtId="209" fontId="6" fillId="18" borderId="78" xfId="6" applyNumberFormat="1" applyFont="1" applyFill="1" applyBorder="1" applyAlignment="1">
      <alignment horizontal="center" vertical="center" shrinkToFit="1"/>
    </xf>
    <xf numFmtId="206" fontId="6" fillId="18" borderId="44" xfId="6" applyNumberFormat="1" applyFont="1" applyFill="1" applyBorder="1" applyAlignment="1">
      <alignment horizontal="center" vertical="center" wrapText="1"/>
    </xf>
    <xf numFmtId="207" fontId="6" fillId="18" borderId="44" xfId="6" applyNumberFormat="1" applyFont="1" applyFill="1" applyBorder="1" applyAlignment="1">
      <alignment horizontal="center" vertical="center" shrinkToFit="1"/>
    </xf>
    <xf numFmtId="209" fontId="6" fillId="18" borderId="44" xfId="6" applyNumberFormat="1" applyFont="1" applyFill="1" applyBorder="1" applyAlignment="1">
      <alignment horizontal="center" vertical="center" shrinkToFit="1"/>
    </xf>
    <xf numFmtId="207" fontId="6" fillId="18" borderId="174" xfId="6" applyNumberFormat="1" applyFont="1" applyFill="1" applyBorder="1" applyAlignment="1">
      <alignment horizontal="center" vertical="center" shrinkToFit="1"/>
    </xf>
    <xf numFmtId="209" fontId="6" fillId="18" borderId="174" xfId="6" applyNumberFormat="1" applyFont="1" applyFill="1" applyBorder="1" applyAlignment="1">
      <alignment horizontal="center" vertical="center" shrinkToFit="1"/>
    </xf>
    <xf numFmtId="206" fontId="6" fillId="18" borderId="174" xfId="6" applyNumberFormat="1" applyFont="1" applyFill="1" applyBorder="1" applyAlignment="1">
      <alignment horizontal="center" vertical="center" wrapText="1"/>
    </xf>
    <xf numFmtId="0" fontId="9" fillId="18" borderId="0" xfId="0" applyFont="1" applyFill="1">
      <alignment vertical="center"/>
    </xf>
    <xf numFmtId="0" fontId="8" fillId="18" borderId="6" xfId="0" applyFont="1" applyFill="1" applyBorder="1" applyAlignment="1">
      <alignment horizontal="center" vertical="center"/>
    </xf>
    <xf numFmtId="0" fontId="8" fillId="18" borderId="12" xfId="0" applyFont="1" applyFill="1" applyBorder="1" applyAlignment="1">
      <alignment horizontal="center" vertical="center"/>
    </xf>
    <xf numFmtId="0" fontId="77" fillId="0" borderId="47" xfId="0" applyFont="1" applyBorder="1">
      <alignment vertical="center"/>
    </xf>
    <xf numFmtId="0" fontId="4" fillId="15" borderId="49" xfId="0" applyFont="1" applyFill="1" applyBorder="1" applyAlignment="1">
      <alignment vertical="center" wrapText="1"/>
    </xf>
    <xf numFmtId="0" fontId="24" fillId="0" borderId="0" xfId="0" applyFont="1" applyAlignment="1">
      <alignment horizontal="left"/>
    </xf>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15" fillId="12" borderId="201" xfId="0" applyFont="1" applyFill="1" applyBorder="1" applyAlignment="1">
      <alignment horizontal="left" vertical="center" shrinkToFit="1"/>
    </xf>
    <xf numFmtId="0" fontId="60" fillId="0" borderId="0" xfId="0" applyFont="1" applyAlignment="1">
      <alignment horizontal="centerContinuous" vertical="center" wrapText="1"/>
    </xf>
    <xf numFmtId="0" fontId="59" fillId="0" borderId="0" xfId="0" applyFont="1" applyAlignment="1">
      <alignment horizontal="centerContinuous" vertical="center" wrapText="1"/>
    </xf>
    <xf numFmtId="0" fontId="155" fillId="10" borderId="103" xfId="14" applyFont="1" applyFill="1" applyBorder="1" applyAlignment="1">
      <alignment vertical="center"/>
    </xf>
    <xf numFmtId="0" fontId="155" fillId="10" borderId="104" xfId="14" applyFont="1" applyFill="1" applyBorder="1" applyAlignment="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57" fillId="0" borderId="0" xfId="0" applyFont="1">
      <alignment vertical="center"/>
    </xf>
    <xf numFmtId="0" fontId="139" fillId="0" borderId="46" xfId="0" applyFont="1" applyBorder="1" applyAlignment="1">
      <alignment horizontal="center" vertical="center" wrapText="1"/>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48" fillId="18" borderId="3" xfId="0" applyFont="1" applyFill="1" applyBorder="1">
      <alignment vertical="center"/>
    </xf>
    <xf numFmtId="0" fontId="48" fillId="18" borderId="136" xfId="0" applyFont="1" applyFill="1" applyBorder="1">
      <alignment vertical="center"/>
    </xf>
    <xf numFmtId="0" fontId="139" fillId="0" borderId="51" xfId="0" applyFont="1" applyBorder="1" applyAlignment="1">
      <alignment horizontal="center" vertical="center" wrapText="1"/>
    </xf>
    <xf numFmtId="0" fontId="139"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11" fillId="0" borderId="47" xfId="0" applyFont="1" applyBorder="1" applyAlignment="1">
      <alignment horizontal="left" vertical="center" wrapText="1" shrinkToFit="1"/>
    </xf>
    <xf numFmtId="0" fontId="11" fillId="0" borderId="49" xfId="0" applyFont="1" applyBorder="1" applyAlignment="1">
      <alignment horizontal="left" vertical="center" shrinkToFit="1"/>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39" fillId="0" borderId="51" xfId="0" applyFont="1" applyBorder="1" applyAlignment="1">
      <alignment horizontal="center" vertical="center"/>
    </xf>
    <xf numFmtId="0" fontId="6" fillId="3" borderId="0" xfId="0" applyFont="1" applyFill="1">
      <alignmen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Border="1" applyAlignment="1">
      <alignment horizontal="left" vertical="center" wrapText="1"/>
    </xf>
    <xf numFmtId="0" fontId="5" fillId="0" borderId="49" xfId="0" applyFont="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Border="1" applyAlignment="1">
      <alignment horizontal="left" vertical="center"/>
    </xf>
    <xf numFmtId="0" fontId="5" fillId="0" borderId="50" xfId="0" applyFont="1" applyBorder="1" applyAlignment="1">
      <alignment horizontal="left" vertical="center"/>
    </xf>
    <xf numFmtId="0" fontId="5" fillId="0" borderId="11"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wrapText="1"/>
    </xf>
    <xf numFmtId="0" fontId="5" fillId="0" borderId="50"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13" fillId="0" borderId="0" xfId="0" applyFont="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49" fillId="19" borderId="0" xfId="0" applyFont="1" applyFill="1" applyAlignment="1">
      <alignment vertical="center" wrapText="1"/>
    </xf>
    <xf numFmtId="0" fontId="141" fillId="19" borderId="0" xfId="0" applyFont="1" applyFill="1" applyAlignment="1">
      <alignment vertical="center" wrapText="1"/>
    </xf>
    <xf numFmtId="0" fontId="13" fillId="0" borderId="0" xfId="0" applyFont="1" applyAlignment="1">
      <alignment vertical="center" wrapText="1"/>
    </xf>
    <xf numFmtId="0" fontId="13" fillId="3" borderId="0" xfId="0" applyFont="1" applyFill="1" applyAlignment="1">
      <alignment vertical="center" wrapText="1"/>
    </xf>
    <xf numFmtId="0" fontId="11" fillId="0" borderId="47" xfId="0" applyFont="1" applyBorder="1" applyAlignment="1">
      <alignment horizontal="left" vertical="center" shrinkToFit="1"/>
    </xf>
    <xf numFmtId="0" fontId="12" fillId="7" borderId="0" xfId="0" applyFont="1" applyFill="1" applyAlignment="1">
      <alignment vertical="center" wrapText="1"/>
    </xf>
    <xf numFmtId="0" fontId="12" fillId="5" borderId="0" xfId="0" applyFont="1" applyFill="1" applyAlignment="1">
      <alignment vertical="center" wrapText="1"/>
    </xf>
    <xf numFmtId="0" fontId="12" fillId="18" borderId="0" xfId="0" applyFont="1" applyFill="1" applyAlignment="1">
      <alignment horizontal="left" vertical="center" wrapText="1"/>
    </xf>
    <xf numFmtId="0" fontId="156" fillId="12" borderId="53" xfId="0" applyFont="1" applyFill="1" applyBorder="1" applyAlignment="1">
      <alignment horizontal="center" vertical="center" shrinkToFit="1"/>
    </xf>
    <xf numFmtId="0" fontId="156" fillId="12" borderId="48" xfId="0" applyFont="1" applyFill="1" applyBorder="1" applyAlignment="1">
      <alignment horizontal="center" vertical="center" shrinkToFit="1"/>
    </xf>
    <xf numFmtId="0" fontId="156" fillId="12" borderId="169" xfId="0" applyFont="1" applyFill="1" applyBorder="1" applyAlignment="1">
      <alignment horizontal="center" vertical="center" shrinkToFit="1"/>
    </xf>
    <xf numFmtId="0" fontId="8" fillId="7" borderId="46" xfId="0" applyFont="1" applyFill="1" applyBorder="1" applyAlignment="1">
      <alignment horizontal="center" vertical="center" shrinkToFit="1"/>
    </xf>
    <xf numFmtId="0" fontId="0" fillId="0" borderId="46" xfId="0" applyBorder="1" applyAlignment="1">
      <alignment horizontal="center" vertical="center"/>
    </xf>
    <xf numFmtId="0" fontId="44" fillId="7" borderId="47" xfId="0" applyFont="1" applyFill="1" applyBorder="1" applyAlignment="1">
      <alignment horizontal="left" vertical="center"/>
    </xf>
    <xf numFmtId="0" fontId="4" fillId="0" borderId="49" xfId="0" applyFont="1" applyBorder="1">
      <alignment vertical="center"/>
    </xf>
    <xf numFmtId="0" fontId="8" fillId="0" borderId="0" xfId="0" applyFont="1" applyAlignment="1">
      <alignment horizontal="center" vertical="center"/>
    </xf>
    <xf numFmtId="0" fontId="28" fillId="4" borderId="18" xfId="0" applyFont="1" applyFill="1" applyBorder="1" applyAlignment="1">
      <alignment horizontal="center" vertical="center"/>
    </xf>
    <xf numFmtId="0" fontId="28" fillId="4" borderId="21" xfId="0" applyFont="1" applyFill="1" applyBorder="1" applyAlignment="1">
      <alignment horizontal="center" vertical="center"/>
    </xf>
    <xf numFmtId="0" fontId="28" fillId="4" borderId="22" xfId="0" applyFont="1" applyFill="1" applyBorder="1" applyAlignment="1">
      <alignment horizontal="center" vertical="center"/>
    </xf>
    <xf numFmtId="0" fontId="28" fillId="4" borderId="84" xfId="0" applyFont="1" applyFill="1" applyBorder="1" applyAlignment="1">
      <alignment horizontal="center" vertical="center"/>
    </xf>
    <xf numFmtId="0" fontId="28" fillId="4" borderId="19" xfId="0" applyFont="1" applyFill="1" applyBorder="1" applyAlignment="1">
      <alignment horizontal="center" vertical="center"/>
    </xf>
    <xf numFmtId="0" fontId="28" fillId="4" borderId="20" xfId="0" applyFont="1" applyFill="1" applyBorder="1" applyAlignment="1">
      <alignment horizontal="center" vertical="center"/>
    </xf>
    <xf numFmtId="0" fontId="134" fillId="4" borderId="176" xfId="0" applyFont="1" applyFill="1" applyBorder="1" applyAlignment="1">
      <alignment horizontal="center" vertical="center" wrapText="1"/>
    </xf>
    <xf numFmtId="0" fontId="134" fillId="4" borderId="177" xfId="0" applyFont="1" applyFill="1" applyBorder="1" applyAlignment="1">
      <alignment horizontal="center" vertical="center" wrapText="1"/>
    </xf>
    <xf numFmtId="0" fontId="134" fillId="4" borderId="178" xfId="0" applyFont="1" applyFill="1" applyBorder="1" applyAlignment="1">
      <alignment horizontal="center" vertical="center" wrapText="1"/>
    </xf>
    <xf numFmtId="0" fontId="8" fillId="0" borderId="0" xfId="0" applyFont="1" applyAlignment="1">
      <alignment horizontal="left" vertical="center" wrapText="1"/>
    </xf>
    <xf numFmtId="0" fontId="9" fillId="0" borderId="7" xfId="0" applyFont="1" applyBorder="1" applyAlignment="1">
      <alignment horizontal="left" vertical="top" wrapText="1"/>
    </xf>
    <xf numFmtId="0" fontId="9" fillId="0" borderId="3" xfId="0" applyFont="1" applyBorder="1" applyAlignment="1">
      <alignment horizontal="left" vertical="top" wrapText="1"/>
    </xf>
    <xf numFmtId="0" fontId="9" fillId="0" borderId="106" xfId="0" applyFont="1" applyBorder="1" applyAlignment="1">
      <alignment horizontal="left" vertical="top" wrapText="1"/>
    </xf>
    <xf numFmtId="0" fontId="9" fillId="0" borderId="105" xfId="0" applyFont="1" applyBorder="1" applyAlignment="1">
      <alignment horizontal="left" vertical="top" wrapText="1"/>
    </xf>
    <xf numFmtId="0" fontId="8" fillId="0" borderId="5" xfId="0" applyFont="1" applyBorder="1" applyAlignment="1">
      <alignment horizontal="left" vertical="center"/>
    </xf>
    <xf numFmtId="0" fontId="8" fillId="0" borderId="13" xfId="0" applyFont="1" applyBorder="1" applyAlignment="1">
      <alignment horizontal="left" vertical="center"/>
    </xf>
    <xf numFmtId="0" fontId="8" fillId="0" borderId="92" xfId="0" applyFont="1" applyBorder="1" applyAlignment="1">
      <alignment horizontal="left" vertical="center"/>
    </xf>
    <xf numFmtId="0" fontId="8" fillId="0" borderId="40" xfId="0" applyFont="1" applyBorder="1" applyAlignment="1">
      <alignment horizontal="left" vertical="center"/>
    </xf>
    <xf numFmtId="0" fontId="8" fillId="0" borderId="107" xfId="0" applyFont="1" applyBorder="1" applyAlignment="1">
      <alignment horizontal="left" vertical="center"/>
    </xf>
    <xf numFmtId="0" fontId="8" fillId="0" borderId="89" xfId="0" applyFont="1" applyBorder="1" applyAlignment="1">
      <alignment horizontal="left" vertical="center"/>
    </xf>
    <xf numFmtId="0" fontId="8" fillId="0" borderId="55" xfId="0" applyFont="1" applyBorder="1" applyAlignment="1">
      <alignment horizontal="left" vertical="center"/>
    </xf>
    <xf numFmtId="0" fontId="8" fillId="0" borderId="109" xfId="0" applyFont="1" applyBorder="1" applyAlignment="1">
      <alignment horizontal="left" vertical="center"/>
    </xf>
    <xf numFmtId="0" fontId="8" fillId="0" borderId="18" xfId="0" applyFont="1" applyBorder="1" applyAlignment="1">
      <alignment horizontal="left" vertical="top" wrapText="1"/>
    </xf>
    <xf numFmtId="0" fontId="8" fillId="0" borderId="21" xfId="0" applyFont="1" applyBorder="1" applyAlignment="1">
      <alignment horizontal="left" vertical="top"/>
    </xf>
    <xf numFmtId="0" fontId="8" fillId="0" borderId="110" xfId="0" applyFont="1" applyBorder="1" applyAlignment="1">
      <alignment horizontal="left" vertical="top"/>
    </xf>
    <xf numFmtId="0" fontId="8" fillId="0" borderId="74"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xf>
    <xf numFmtId="0" fontId="8" fillId="0" borderId="65"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18"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xf numFmtId="0" fontId="8" fillId="0" borderId="21" xfId="0" applyFont="1" applyBorder="1" applyAlignment="1">
      <alignment horizontal="left" vertical="top" wrapText="1"/>
    </xf>
    <xf numFmtId="0" fontId="8" fillId="0" borderId="110" xfId="0" applyFont="1" applyBorder="1" applyAlignment="1">
      <alignment horizontal="left" vertical="top" wrapText="1"/>
    </xf>
    <xf numFmtId="0" fontId="8" fillId="0" borderId="84" xfId="0" applyFont="1" applyBorder="1" applyAlignment="1">
      <alignment horizontal="left" vertical="top" wrapText="1"/>
    </xf>
    <xf numFmtId="0" fontId="8" fillId="0" borderId="19" xfId="0" applyFont="1" applyBorder="1" applyAlignment="1">
      <alignment horizontal="left" vertical="top" wrapText="1"/>
    </xf>
    <xf numFmtId="0" fontId="8" fillId="0" borderId="111" xfId="0" applyFont="1" applyBorder="1" applyAlignment="1">
      <alignment horizontal="left" vertical="top" wrapText="1"/>
    </xf>
    <xf numFmtId="0" fontId="44" fillId="0" borderId="46" xfId="0" applyFont="1" applyBorder="1" applyAlignment="1">
      <alignment horizontal="left" vertical="center" wrapText="1"/>
    </xf>
    <xf numFmtId="0" fontId="4" fillId="0" borderId="46" xfId="0" applyFont="1" applyBorder="1" applyAlignment="1">
      <alignment horizontal="left" vertical="center" wrapText="1"/>
    </xf>
    <xf numFmtId="0" fontId="8" fillId="7" borderId="51" xfId="0" applyFont="1" applyFill="1" applyBorder="1" applyAlignment="1">
      <alignment horizontal="center" vertical="center" shrinkToFit="1"/>
    </xf>
    <xf numFmtId="0" fontId="0" fillId="0" borderId="7" xfId="0" applyBorder="1" applyAlignment="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Alignment="1">
      <alignment horizontal="right"/>
    </xf>
    <xf numFmtId="0" fontId="129"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46" xfId="12" applyFont="1" applyBorder="1" applyAlignment="1">
      <alignment vertical="top"/>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38" fillId="7" borderId="0" xfId="12" applyFont="1" applyFill="1" applyAlignment="1">
      <alignment horizontal="left" vertical="center" wrapText="1"/>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18" borderId="9" xfId="12" applyFont="1" applyFill="1" applyBorder="1" applyAlignment="1">
      <alignment horizontal="center" vertical="center"/>
    </xf>
    <xf numFmtId="0" fontId="23" fillId="18" borderId="50" xfId="12" applyFont="1" applyFill="1" applyBorder="1" applyAlignment="1">
      <alignment horizontal="center" vertical="center"/>
    </xf>
    <xf numFmtId="0" fontId="23" fillId="18" borderId="11" xfId="12" applyFont="1" applyFill="1" applyBorder="1" applyAlignment="1">
      <alignment horizontal="center" vertical="center"/>
    </xf>
    <xf numFmtId="0" fontId="23" fillId="18" borderId="8" xfId="12" applyFont="1" applyFill="1" applyBorder="1" applyAlignment="1">
      <alignment horizontal="center" vertical="center"/>
    </xf>
    <xf numFmtId="0" fontId="23" fillId="18" borderId="5" xfId="12" applyFont="1" applyFill="1" applyBorder="1" applyAlignment="1">
      <alignment horizontal="center" vertical="center"/>
    </xf>
    <xf numFmtId="0" fontId="23" fillId="18" borderId="13" xfId="12" applyFont="1" applyFill="1" applyBorder="1" applyAlignment="1">
      <alignment horizontal="center" vertical="center"/>
    </xf>
    <xf numFmtId="0" fontId="23" fillId="18" borderId="46" xfId="12" applyFont="1" applyFill="1" applyBorder="1" applyAlignment="1">
      <alignment horizontal="center" vertical="center"/>
    </xf>
    <xf numFmtId="0" fontId="26" fillId="0" borderId="46" xfId="12" applyFont="1" applyBorder="1" applyAlignment="1">
      <alignmen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18" borderId="47" xfId="12" applyFont="1" applyFill="1" applyBorder="1" applyAlignment="1">
      <alignment horizontal="center" vertical="center"/>
    </xf>
    <xf numFmtId="0" fontId="23" fillId="18" borderId="49" xfId="12" applyFont="1" applyFill="1" applyBorder="1" applyAlignment="1">
      <alignment horizontal="center" vertical="center"/>
    </xf>
    <xf numFmtId="0" fontId="38" fillId="7" borderId="0" xfId="12" applyFont="1" applyFill="1" applyAlignment="1">
      <alignment vertical="center" wrapText="1"/>
    </xf>
    <xf numFmtId="0" fontId="38" fillId="7" borderId="0" xfId="12" applyFont="1" applyFill="1">
      <alignment vertical="center"/>
    </xf>
    <xf numFmtId="186" fontId="86" fillId="5" borderId="9"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90" fontId="86" fillId="18" borderId="3" xfId="2" applyNumberFormat="1" applyFont="1" applyFill="1" applyBorder="1" applyAlignment="1">
      <alignment horizontal="right" vertical="center"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18" borderId="9" xfId="0" applyFont="1" applyFill="1" applyBorder="1" applyAlignment="1">
      <alignment horizontal="center" vertical="center" shrinkToFit="1"/>
    </xf>
    <xf numFmtId="0" fontId="9" fillId="18" borderId="6" xfId="0" applyFont="1" applyFill="1" applyBorder="1" applyAlignment="1">
      <alignment horizontal="center" vertical="center" shrinkToFit="1"/>
    </xf>
    <xf numFmtId="0" fontId="9" fillId="18" borderId="10" xfId="0" applyFont="1" applyFill="1" applyBorder="1" applyAlignment="1">
      <alignment horizontal="center" vertical="center" shrinkToFit="1"/>
    </xf>
    <xf numFmtId="0" fontId="9" fillId="8" borderId="47" xfId="0" applyFont="1" applyFill="1" applyBorder="1">
      <alignment vertical="center"/>
    </xf>
    <xf numFmtId="0" fontId="9" fillId="8" borderId="48" xfId="0" applyFont="1" applyFill="1" applyBorder="1">
      <alignment vertical="center"/>
    </xf>
    <xf numFmtId="0" fontId="9" fillId="8" borderId="49" xfId="0" applyFont="1" applyFill="1" applyBorder="1">
      <alignment vertical="center"/>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0" fontId="9" fillId="18" borderId="50" xfId="0" applyFont="1" applyFill="1" applyBorder="1" applyAlignment="1">
      <alignment horizontal="center" vertical="center" shrinkToFit="1"/>
    </xf>
    <xf numFmtId="188" fontId="86" fillId="3" borderId="2" xfId="2" applyNumberFormat="1" applyFont="1" applyFill="1" applyBorder="1" applyAlignment="1">
      <alignment horizontal="right" vertical="center" shrinkToFit="1"/>
    </xf>
    <xf numFmtId="188" fontId="86" fillId="3" borderId="51" xfId="2" applyNumberFormat="1" applyFont="1" applyFill="1" applyBorder="1" applyAlignment="1">
      <alignment horizontal="right" vertical="center" shrinkToFit="1"/>
    </xf>
    <xf numFmtId="181" fontId="9" fillId="18" borderId="5" xfId="0" applyNumberFormat="1" applyFont="1" applyFill="1" applyBorder="1" applyAlignment="1">
      <alignment horizontal="center" vertical="center" shrinkToFit="1"/>
    </xf>
    <xf numFmtId="181" fontId="9" fillId="18" borderId="13" xfId="0" applyNumberFormat="1" applyFont="1" applyFill="1" applyBorder="1" applyAlignment="1">
      <alignment horizontal="center" vertical="center" shrinkToFit="1"/>
    </xf>
    <xf numFmtId="181" fontId="9" fillId="18" borderId="9" xfId="0" applyNumberFormat="1" applyFont="1" applyFill="1" applyBorder="1" applyAlignment="1">
      <alignment horizontal="center" vertical="center" shrinkToFit="1"/>
    </xf>
    <xf numFmtId="181" fontId="9" fillId="18" borderId="10" xfId="0" applyNumberFormat="1" applyFont="1" applyFill="1" applyBorder="1" applyAlignment="1">
      <alignment horizontal="center"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0" fontId="44" fillId="2" borderId="15" xfId="0" applyFont="1" applyFill="1" applyBorder="1">
      <alignment vertical="center"/>
    </xf>
    <xf numFmtId="0" fontId="44" fillId="2" borderId="4" xfId="0" applyFont="1" applyFill="1" applyBorder="1">
      <alignment vertical="center"/>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0" fontId="44" fillId="0" borderId="0" xfId="0" applyFont="1" applyAlignment="1">
      <alignment vertical="center" wrapText="1"/>
    </xf>
    <xf numFmtId="0" fontId="28" fillId="0" borderId="0" xfId="0" applyFont="1" applyAlignment="1">
      <alignment horizontal="center" vertical="center" wrapText="1"/>
    </xf>
    <xf numFmtId="0" fontId="28" fillId="0" borderId="0" xfId="0" applyFont="1" applyAlignment="1">
      <alignment horizontal="center" vertical="center"/>
    </xf>
    <xf numFmtId="0" fontId="9" fillId="0" borderId="0" xfId="0" applyFont="1" applyAlignment="1">
      <alignment vertical="center" wrapText="1"/>
    </xf>
    <xf numFmtId="188" fontId="57" fillId="3" borderId="2" xfId="2" applyNumberFormat="1" applyFont="1" applyFill="1" applyBorder="1" applyAlignment="1">
      <alignment horizontal="right" vertical="center" wrapText="1"/>
    </xf>
    <xf numFmtId="0" fontId="48" fillId="18" borderId="9" xfId="0" applyFont="1" applyFill="1" applyBorder="1" applyAlignment="1">
      <alignment horizontal="center" vertical="center" shrinkToFit="1"/>
    </xf>
    <xf numFmtId="0" fontId="48" fillId="18" borderId="6" xfId="0" applyFont="1" applyFill="1" applyBorder="1" applyAlignment="1">
      <alignment horizontal="center" vertical="center" shrinkToFit="1"/>
    </xf>
    <xf numFmtId="0" fontId="48" fillId="18" borderId="50" xfId="0" applyFont="1" applyFill="1" applyBorder="1" applyAlignment="1">
      <alignment horizontal="center" vertical="center" shrinkToFit="1"/>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18" borderId="5" xfId="2" applyNumberFormat="1" applyFont="1" applyFill="1" applyBorder="1" applyAlignment="1">
      <alignment horizontal="right" vertical="center" shrinkToFit="1"/>
    </xf>
    <xf numFmtId="185" fontId="86" fillId="18" borderId="12" xfId="2" applyNumberFormat="1" applyFont="1" applyFill="1" applyBorder="1" applyAlignment="1">
      <alignment horizontal="right" vertical="center" shrinkToFit="1"/>
    </xf>
    <xf numFmtId="185" fontId="86" fillId="18" borderId="30" xfId="2" applyNumberFormat="1" applyFont="1" applyFill="1" applyBorder="1" applyAlignment="1">
      <alignment horizontal="right" vertical="center" shrinkToFit="1"/>
    </xf>
    <xf numFmtId="178" fontId="153" fillId="5" borderId="11" xfId="2" applyNumberFormat="1" applyFont="1" applyFill="1" applyBorder="1" applyAlignment="1">
      <alignment horizontal="right" vertical="center" shrinkToFit="1"/>
    </xf>
    <xf numFmtId="178" fontId="153" fillId="5" borderId="0" xfId="2" applyNumberFormat="1" applyFont="1" applyFill="1" applyBorder="1" applyAlignment="1">
      <alignment horizontal="right" vertical="center" shrinkToFit="1"/>
    </xf>
    <xf numFmtId="178" fontId="153" fillId="5" borderId="8" xfId="2" applyNumberFormat="1" applyFont="1" applyFill="1" applyBorder="1" applyAlignment="1">
      <alignment horizontal="right" vertical="center" shrinkToFit="1"/>
    </xf>
    <xf numFmtId="178" fontId="153" fillId="5" borderId="5" xfId="2" applyNumberFormat="1" applyFont="1" applyFill="1" applyBorder="1" applyAlignment="1">
      <alignment horizontal="right" vertical="center" shrinkToFit="1"/>
    </xf>
    <xf numFmtId="178" fontId="153" fillId="5" borderId="12" xfId="2" applyNumberFormat="1" applyFont="1" applyFill="1" applyBorder="1" applyAlignment="1">
      <alignment horizontal="right" vertical="center" shrinkToFit="1"/>
    </xf>
    <xf numFmtId="178" fontId="153" fillId="5" borderId="13"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4" fillId="8" borderId="46" xfId="0" applyFont="1" applyFill="1" applyBorder="1" applyAlignment="1">
      <alignment horizontal="center" vertical="center" shrinkToFit="1"/>
    </xf>
    <xf numFmtId="58" fontId="8" fillId="0" borderId="0" xfId="0" applyNumberFormat="1" applyFont="1" applyAlignment="1">
      <alignment horizontal="right" vertical="center"/>
    </xf>
    <xf numFmtId="0" fontId="8" fillId="0" borderId="0" xfId="0" applyFont="1" applyAlignment="1">
      <alignment horizontal="right" vertical="center"/>
    </xf>
    <xf numFmtId="0" fontId="8" fillId="8" borderId="46" xfId="0" applyFont="1" applyFill="1" applyBorder="1" applyAlignment="1">
      <alignment horizontal="center" vertical="center" shrinkToFit="1"/>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22" fillId="2" borderId="14" xfId="0" applyFont="1" applyFill="1" applyBorder="1" applyAlignment="1">
      <alignment horizontal="center" vertical="center" wrapText="1" shrinkToFit="1"/>
    </xf>
    <xf numFmtId="0" fontId="8" fillId="8" borderId="46" xfId="0" applyFont="1" applyFill="1" applyBorder="1">
      <alignment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184" fontId="86" fillId="18" borderId="12" xfId="2" applyNumberFormat="1" applyFont="1" applyFill="1" applyBorder="1" applyAlignment="1">
      <alignment horizontal="right" vertical="center" shrinkToFit="1"/>
    </xf>
    <xf numFmtId="184" fontId="86" fillId="18" borderId="13" xfId="2" applyNumberFormat="1" applyFont="1" applyFill="1" applyBorder="1" applyAlignment="1">
      <alignment horizontal="right" vertical="center" shrinkToFi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178" fontId="153" fillId="18" borderId="3" xfId="2" applyNumberFormat="1" applyFont="1" applyFill="1" applyBorder="1" applyAlignment="1">
      <alignment horizontal="right" vertical="center" shrinkToFit="1"/>
    </xf>
    <xf numFmtId="0" fontId="44" fillId="0" borderId="0" xfId="0" applyFont="1" applyAlignment="1">
      <alignment horizontal="left" vertical="center" wrapText="1" shrinkToFit="1"/>
    </xf>
    <xf numFmtId="190" fontId="86" fillId="18" borderId="13"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51" xfId="2" applyNumberFormat="1" applyFont="1" applyFill="1" applyBorder="1" applyAlignment="1">
      <alignment horizontal="right" vertical="center" wrapText="1"/>
    </xf>
    <xf numFmtId="182" fontId="86" fillId="18" borderId="5" xfId="2" applyNumberFormat="1" applyFont="1" applyFill="1" applyBorder="1" applyAlignment="1">
      <alignment horizontal="right" vertical="center" shrinkToFit="1"/>
    </xf>
    <xf numFmtId="182" fontId="86" fillId="18" borderId="12" xfId="2" applyNumberFormat="1" applyFont="1" applyFill="1" applyBorder="1" applyAlignment="1">
      <alignment horizontal="right" vertical="center" shrinkToFit="1"/>
    </xf>
    <xf numFmtId="182" fontId="86" fillId="18" borderId="13" xfId="2" applyNumberFormat="1" applyFont="1" applyFill="1" applyBorder="1" applyAlignment="1">
      <alignment horizontal="right" vertical="center" shrinkToFit="1"/>
    </xf>
    <xf numFmtId="0" fontId="9" fillId="0" borderId="0" xfId="0" applyFont="1" applyAlignment="1">
      <alignment horizontal="left" vertical="top" wrapText="1" indent="1"/>
    </xf>
    <xf numFmtId="0" fontId="44" fillId="0" borderId="0" xfId="0" applyFont="1" applyAlignment="1">
      <alignment horizontal="left" vertical="top" wrapText="1" inden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18" borderId="5" xfId="2" applyNumberFormat="1" applyFont="1" applyFill="1" applyBorder="1" applyAlignment="1">
      <alignment horizontal="right" vertical="center" shrinkToFit="1"/>
    </xf>
    <xf numFmtId="178" fontId="86" fillId="18" borderId="12" xfId="2" applyNumberFormat="1" applyFont="1" applyFill="1" applyBorder="1" applyAlignment="1">
      <alignment horizontal="right" vertical="center" shrinkToFit="1"/>
    </xf>
    <xf numFmtId="178" fontId="86" fillId="18" borderId="13" xfId="2" applyNumberFormat="1" applyFont="1" applyFill="1" applyBorder="1" applyAlignment="1">
      <alignment horizontal="right" vertical="center" shrinkToFit="1"/>
    </xf>
    <xf numFmtId="0" fontId="9" fillId="0" borderId="0" xfId="0" applyFont="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4" fillId="2" borderId="46" xfId="0" applyFont="1" applyFill="1" applyBorder="1" applyAlignment="1">
      <alignment horizontal="center" vertical="center" wrapText="1"/>
    </xf>
    <xf numFmtId="179" fontId="153" fillId="5" borderId="24" xfId="0" applyNumberFormat="1" applyFont="1" applyFill="1" applyBorder="1" applyAlignment="1">
      <alignment horizontal="right" vertical="center" shrinkToFit="1"/>
    </xf>
    <xf numFmtId="179" fontId="153"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53" fillId="5" borderId="85" xfId="2" applyNumberFormat="1" applyFont="1" applyFill="1" applyBorder="1" applyAlignment="1">
      <alignment horizontal="right" vertical="center" shrinkToFit="1"/>
    </xf>
    <xf numFmtId="178" fontId="153" fillId="5" borderId="16" xfId="2" applyNumberFormat="1" applyFont="1" applyFill="1" applyBorder="1" applyAlignment="1">
      <alignment horizontal="right" vertical="center" shrinkToFit="1"/>
    </xf>
    <xf numFmtId="0" fontId="9" fillId="7" borderId="9" xfId="0" applyFont="1" applyFill="1" applyBorder="1" applyAlignment="1">
      <alignment horizontal="center" vertical="center" shrinkToFit="1"/>
    </xf>
    <xf numFmtId="0" fontId="9" fillId="7" borderId="6" xfId="0" applyFont="1" applyFill="1" applyBorder="1" applyAlignment="1">
      <alignment horizontal="center" vertical="center" shrinkToFit="1"/>
    </xf>
    <xf numFmtId="0" fontId="9" fillId="7" borderId="10" xfId="0" applyFont="1" applyFill="1" applyBorder="1" applyAlignment="1">
      <alignment horizontal="center" vertical="center" shrinkToFit="1"/>
    </xf>
    <xf numFmtId="186" fontId="44" fillId="0" borderId="11" xfId="0" applyNumberFormat="1" applyFont="1" applyBorder="1" applyAlignment="1">
      <alignment horizontal="center" vertical="center"/>
    </xf>
    <xf numFmtId="186" fontId="44" fillId="0" borderId="0" xfId="0" applyNumberFormat="1" applyFont="1" applyAlignment="1">
      <alignment horizontal="center" vertical="center"/>
    </xf>
    <xf numFmtId="186" fontId="44" fillId="0" borderId="8" xfId="0" applyNumberFormat="1" applyFont="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2" fillId="0" borderId="0" xfId="0" applyFont="1" applyAlignment="1">
      <alignment horizontal="left" vertical="center"/>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51"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64" fillId="10" borderId="47" xfId="0" applyFont="1" applyFill="1" applyBorder="1" applyAlignment="1">
      <alignment horizontal="center" vertical="center"/>
    </xf>
    <xf numFmtId="0" fontId="64" fillId="10" borderId="48" xfId="0" applyFont="1" applyFill="1" applyBorder="1" applyAlignment="1">
      <alignment horizontal="center" vertical="center"/>
    </xf>
    <xf numFmtId="0" fontId="64" fillId="10" borderId="49" xfId="0" applyFont="1" applyFill="1" applyBorder="1" applyAlignment="1">
      <alignment horizontal="center" vertical="center"/>
    </xf>
    <xf numFmtId="0" fontId="92" fillId="18" borderId="46" xfId="14" applyFont="1" applyFill="1" applyBorder="1" applyAlignment="1">
      <alignment horizontal="center" vertical="center" wrapText="1"/>
    </xf>
    <xf numFmtId="0" fontId="92" fillId="18" borderId="46" xfId="0" applyFont="1" applyFill="1" applyBorder="1" applyAlignment="1">
      <alignment horizontal="center" vertical="center" wrapText="1"/>
    </xf>
    <xf numFmtId="0" fontId="92" fillId="18" borderId="47" xfId="14" applyFont="1" applyFill="1" applyBorder="1" applyAlignment="1">
      <alignment horizontal="center" vertical="center" wrapText="1"/>
    </xf>
    <xf numFmtId="0" fontId="92" fillId="18" borderId="48" xfId="14" applyFont="1" applyFill="1" applyBorder="1" applyAlignment="1">
      <alignment horizontal="center" vertical="center" wrapText="1"/>
    </xf>
    <xf numFmtId="0" fontId="92" fillId="18" borderId="48" xfId="0" applyFont="1" applyFill="1" applyBorder="1" applyAlignment="1">
      <alignment horizontal="center" vertical="center" wrapText="1"/>
    </xf>
    <xf numFmtId="0" fontId="92" fillId="18" borderId="49" xfId="0" applyFont="1" applyFill="1" applyBorder="1" applyAlignment="1">
      <alignment horizontal="center" vertical="center" wrapText="1"/>
    </xf>
    <xf numFmtId="0" fontId="92" fillId="18" borderId="47" xfId="0" applyFont="1" applyFill="1" applyBorder="1" applyAlignment="1">
      <alignment horizontal="left" vertical="center" wrapText="1"/>
    </xf>
    <xf numFmtId="0" fontId="92" fillId="18" borderId="48" xfId="0" applyFont="1" applyFill="1" applyBorder="1" applyAlignment="1">
      <alignment horizontal="left" vertical="center" wrapText="1"/>
    </xf>
    <xf numFmtId="0" fontId="98" fillId="18" borderId="48" xfId="0" applyFont="1" applyFill="1" applyBorder="1" applyAlignment="1">
      <alignment horizontal="left" vertical="center" wrapText="1"/>
    </xf>
    <xf numFmtId="0" fontId="98" fillId="18" borderId="49" xfId="0" applyFont="1" applyFill="1" applyBorder="1" applyAlignment="1">
      <alignment horizontal="left" vertical="center" wrapText="1"/>
    </xf>
    <xf numFmtId="0" fontId="40" fillId="7" borderId="46" xfId="14" applyFont="1" applyFill="1" applyBorder="1" applyAlignment="1">
      <alignment horizontal="center" vertical="center"/>
    </xf>
    <xf numFmtId="0" fontId="45" fillId="18" borderId="46" xfId="0" applyFont="1" applyFill="1" applyBorder="1" applyAlignment="1">
      <alignment horizontal="left" vertical="center" wrapText="1"/>
    </xf>
    <xf numFmtId="0" fontId="45" fillId="18" borderId="46" xfId="0" applyFont="1" applyFill="1" applyBorder="1" applyAlignment="1">
      <alignment horizontal="left" vertical="center"/>
    </xf>
    <xf numFmtId="0" fontId="9" fillId="8" borderId="46" xfId="14" applyFont="1" applyFill="1" applyBorder="1" applyAlignment="1">
      <alignment horizontal="center" vertical="center"/>
    </xf>
    <xf numFmtId="0" fontId="39" fillId="8" borderId="46" xfId="0" applyFont="1" applyFill="1" applyBorder="1" applyAlignment="1">
      <alignment horizontal="center" vertical="center"/>
    </xf>
    <xf numFmtId="0" fontId="26" fillId="0" borderId="49" xfId="0" applyFont="1" applyBorder="1" applyAlignment="1">
      <alignment horizontal="left" vertical="top" wrapText="1"/>
    </xf>
    <xf numFmtId="0" fontId="26" fillId="0" borderId="46" xfId="0" applyFont="1" applyBorder="1" applyAlignment="1">
      <alignment horizontal="left" vertical="top" wrapText="1"/>
    </xf>
    <xf numFmtId="0" fontId="9" fillId="8" borderId="46" xfId="14" applyFont="1" applyFill="1" applyBorder="1" applyAlignment="1">
      <alignment horizontal="left" vertical="center"/>
    </xf>
    <xf numFmtId="0" fontId="98" fillId="18" borderId="46" xfId="0" applyFont="1" applyFill="1" applyBorder="1" applyAlignment="1">
      <alignment horizontal="left" vertical="center" wrapText="1"/>
    </xf>
    <xf numFmtId="0" fontId="9" fillId="8" borderId="51" xfId="14" applyFont="1" applyFill="1" applyBorder="1" applyAlignment="1">
      <alignment horizontal="center" vertical="center"/>
    </xf>
    <xf numFmtId="0" fontId="39" fillId="0" borderId="49" xfId="0" applyFont="1" applyBorder="1" applyAlignment="1">
      <alignment horizontal="left" vertical="top" wrapText="1"/>
    </xf>
    <xf numFmtId="0" fontId="39" fillId="0" borderId="46" xfId="0" applyFont="1" applyBorder="1" applyAlignment="1">
      <alignment horizontal="left" vertical="top" wrapText="1"/>
    </xf>
    <xf numFmtId="0" fontId="39" fillId="3" borderId="47" xfId="0" applyFont="1" applyFill="1" applyBorder="1" applyAlignment="1">
      <alignment horizontal="left" vertical="center" shrinkToFit="1"/>
    </xf>
    <xf numFmtId="0" fontId="0" fillId="3" borderId="48" xfId="0" applyFill="1" applyBorder="1" applyAlignment="1">
      <alignment horizontal="left" vertical="center" shrinkToFit="1"/>
    </xf>
    <xf numFmtId="0" fontId="104" fillId="7" borderId="0" xfId="0" applyFont="1" applyFill="1" applyAlignment="1">
      <alignment horizontal="center" vertical="center"/>
    </xf>
    <xf numFmtId="0" fontId="0" fillId="18" borderId="48" xfId="0" applyFill="1" applyBorder="1" applyAlignment="1">
      <alignment horizontal="center" vertical="center" shrinkToFit="1"/>
    </xf>
    <xf numFmtId="0" fontId="44" fillId="0" borderId="46" xfId="14" applyFont="1" applyBorder="1" applyAlignment="1">
      <alignment horizontal="left" vertical="top"/>
    </xf>
    <xf numFmtId="0" fontId="92" fillId="7" borderId="46" xfId="0" applyFont="1" applyFill="1" applyBorder="1" applyAlignment="1">
      <alignment horizontal="left" vertical="center" wrapText="1"/>
    </xf>
    <xf numFmtId="0" fontId="97" fillId="7" borderId="46" xfId="0" applyFont="1" applyFill="1" applyBorder="1" applyAlignment="1">
      <alignment horizontal="left" vertical="center" wrapText="1"/>
    </xf>
    <xf numFmtId="0" fontId="44" fillId="0" borderId="0" xfId="14" applyFont="1" applyAlignment="1">
      <alignment horizontal="left" vertical="center" wrapText="1"/>
    </xf>
    <xf numFmtId="0" fontId="44" fillId="8" borderId="46" xfId="14" applyFont="1" applyFill="1" applyBorder="1" applyAlignment="1">
      <alignment horizontal="center" vertical="center"/>
    </xf>
    <xf numFmtId="0" fontId="45" fillId="8" borderId="46" xfId="0" applyFont="1" applyFill="1" applyBorder="1" applyAlignment="1">
      <alignment horizontal="center" vertical="center"/>
    </xf>
    <xf numFmtId="0" fontId="44" fillId="8" borderId="46" xfId="14" applyFont="1" applyFill="1" applyBorder="1" applyAlignment="1">
      <alignment horizontal="left" vertical="center"/>
    </xf>
    <xf numFmtId="0" fontId="45" fillId="0" borderId="46" xfId="0" applyFont="1" applyBorder="1" applyAlignment="1">
      <alignment horizontal="left" vertical="center"/>
    </xf>
    <xf numFmtId="0" fontId="44" fillId="2" borderId="47" xfId="14" applyFont="1" applyFill="1" applyBorder="1" applyAlignment="1">
      <alignment horizontal="left" vertical="center" wrapText="1"/>
    </xf>
    <xf numFmtId="0" fontId="44" fillId="2" borderId="48" xfId="0" applyFont="1" applyFill="1" applyBorder="1" applyAlignment="1">
      <alignment horizontal="left" vertical="center" wrapText="1"/>
    </xf>
    <xf numFmtId="0" fontId="44" fillId="2" borderId="46" xfId="0" applyFont="1" applyFill="1" applyBorder="1" applyAlignment="1">
      <alignment horizontal="left" vertical="center" wrapText="1"/>
    </xf>
    <xf numFmtId="0" fontId="44" fillId="2" borderId="47" xfId="0" applyFont="1" applyFill="1" applyBorder="1" applyAlignment="1">
      <alignment horizontal="left" vertical="center" wrapText="1"/>
    </xf>
    <xf numFmtId="0" fontId="44" fillId="2" borderId="49" xfId="0" applyFont="1" applyFill="1" applyBorder="1" applyAlignment="1">
      <alignment horizontal="left" vertical="center" wrapText="1"/>
    </xf>
    <xf numFmtId="0" fontId="99" fillId="5" borderId="47" xfId="14" applyFont="1" applyFill="1" applyBorder="1" applyAlignment="1">
      <alignment horizontal="center" vertical="center" wrapText="1"/>
    </xf>
    <xf numFmtId="0" fontId="99" fillId="5" borderId="48" xfId="0" applyFont="1" applyFill="1" applyBorder="1" applyAlignment="1">
      <alignment horizontal="center" vertical="center" wrapText="1"/>
    </xf>
    <xf numFmtId="0" fontId="99" fillId="5" borderId="46" xfId="0" applyFont="1" applyFill="1" applyBorder="1" applyAlignment="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lignment horizontal="center" vertical="center" wrapText="1"/>
    </xf>
    <xf numFmtId="0" fontId="51" fillId="2" borderId="46" xfId="0" applyFont="1" applyFill="1" applyBorder="1" applyAlignment="1">
      <alignment horizontal="center" vertical="center" wrapText="1"/>
    </xf>
    <xf numFmtId="0" fontId="51" fillId="2" borderId="46" xfId="14" applyFont="1" applyFill="1" applyBorder="1" applyAlignment="1">
      <alignment horizontal="left" vertical="center" wrapText="1"/>
    </xf>
    <xf numFmtId="0" fontId="51" fillId="2" borderId="46" xfId="0" applyFont="1" applyFill="1" applyBorder="1" applyAlignment="1">
      <alignment horizontal="left" vertical="center" wrapText="1"/>
    </xf>
    <xf numFmtId="0" fontId="22" fillId="0" borderId="0" xfId="14" applyFont="1" applyAlignment="1">
      <alignment horizontal="left" vertical="center" wrapText="1"/>
    </xf>
    <xf numFmtId="0" fontId="54" fillId="0" borderId="0" xfId="0" applyFont="1" applyAlignment="1">
      <alignment horizontal="left" vertical="center" wrapText="1"/>
    </xf>
    <xf numFmtId="0" fontId="51" fillId="2" borderId="47"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4" fillId="0" borderId="6" xfId="14" applyFont="1" applyBorder="1" applyAlignment="1">
      <alignment horizontal="left" vertical="center" wrapText="1"/>
    </xf>
    <xf numFmtId="0" fontId="45" fillId="0" borderId="0" xfId="0" applyFont="1" applyAlignment="1">
      <alignment horizontal="left" vertical="top" wrapText="1"/>
    </xf>
    <xf numFmtId="0" fontId="8" fillId="0" borderId="0" xfId="14" applyFont="1" applyAlignment="1">
      <alignment horizontal="left" vertical="center" wrapText="1"/>
    </xf>
    <xf numFmtId="0" fontId="94" fillId="7" borderId="9" xfId="0" applyFont="1" applyFill="1" applyBorder="1" applyAlignment="1">
      <alignment horizontal="left" vertical="top" wrapText="1"/>
    </xf>
    <xf numFmtId="0" fontId="94" fillId="7" borderId="6" xfId="0" applyFont="1" applyFill="1" applyBorder="1" applyAlignment="1">
      <alignment horizontal="left" vertical="top" wrapText="1"/>
    </xf>
    <xf numFmtId="0" fontId="94" fillId="7" borderId="50" xfId="0" applyFont="1" applyFill="1" applyBorder="1" applyAlignment="1">
      <alignment horizontal="left" vertical="top" wrapText="1"/>
    </xf>
    <xf numFmtId="0" fontId="94" fillId="7" borderId="11" xfId="0" applyFont="1" applyFill="1" applyBorder="1" applyAlignment="1">
      <alignment horizontal="left" vertical="top" wrapText="1"/>
    </xf>
    <xf numFmtId="0" fontId="94" fillId="7" borderId="0" xfId="0" applyFont="1" applyFill="1" applyAlignment="1">
      <alignment horizontal="left" vertical="top" wrapText="1"/>
    </xf>
    <xf numFmtId="0" fontId="94" fillId="7" borderId="8" xfId="0" applyFont="1" applyFill="1" applyBorder="1" applyAlignment="1">
      <alignment horizontal="left" vertical="top" wrapText="1"/>
    </xf>
    <xf numFmtId="0" fontId="94" fillId="7" borderId="5" xfId="0" applyFont="1" applyFill="1" applyBorder="1" applyAlignment="1">
      <alignment horizontal="left" vertical="top" wrapText="1"/>
    </xf>
    <xf numFmtId="0" fontId="94" fillId="7" borderId="12" xfId="0" applyFont="1" applyFill="1" applyBorder="1" applyAlignment="1">
      <alignment horizontal="left" vertical="top" wrapText="1"/>
    </xf>
    <xf numFmtId="0" fontId="94" fillId="7" borderId="13" xfId="0" applyFont="1" applyFill="1" applyBorder="1" applyAlignment="1">
      <alignment horizontal="left" vertical="top" wrapText="1"/>
    </xf>
    <xf numFmtId="0" fontId="39" fillId="18" borderId="49" xfId="0" applyFont="1" applyFill="1" applyBorder="1" applyAlignment="1">
      <alignment horizontal="left" vertical="top" wrapText="1"/>
    </xf>
    <xf numFmtId="0" fontId="39" fillId="18" borderId="46" xfId="0" applyFont="1" applyFill="1" applyBorder="1" applyAlignment="1">
      <alignment horizontal="left" vertical="top" wrapText="1"/>
    </xf>
    <xf numFmtId="0" fontId="40" fillId="7" borderId="49" xfId="14" applyFont="1" applyFill="1" applyBorder="1" applyAlignment="1">
      <alignment horizontal="center" vertical="center"/>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44" fillId="2" borderId="46" xfId="14" applyFont="1" applyFill="1" applyBorder="1" applyAlignment="1">
      <alignment horizontal="center" vertical="center"/>
    </xf>
    <xf numFmtId="0" fontId="45" fillId="2" borderId="46" xfId="0" applyFont="1" applyFill="1" applyBorder="1" applyAlignment="1">
      <alignment horizontal="center" vertical="center"/>
    </xf>
    <xf numFmtId="0" fontId="41" fillId="8" borderId="46" xfId="14" applyFont="1" applyFill="1" applyBorder="1" applyAlignment="1">
      <alignment horizontal="center" vertical="center"/>
    </xf>
    <xf numFmtId="0" fontId="41" fillId="8" borderId="27" xfId="14" applyFont="1" applyFill="1" applyBorder="1" applyAlignment="1">
      <alignment horizontal="center" vertical="center"/>
    </xf>
    <xf numFmtId="0" fontId="42" fillId="8" borderId="46" xfId="0" applyFont="1" applyFill="1" applyBorder="1" applyAlignment="1">
      <alignment horizontal="center" vertical="center" wrapText="1"/>
    </xf>
    <xf numFmtId="0" fontId="42" fillId="8" borderId="67" xfId="0" applyFont="1" applyFill="1" applyBorder="1" applyAlignment="1">
      <alignment horizontal="center" vertical="center" wrapText="1"/>
    </xf>
    <xf numFmtId="0" fontId="42" fillId="8" borderId="27" xfId="0" applyFont="1" applyFill="1" applyBorder="1" applyAlignment="1">
      <alignment horizontal="center" vertical="center" wrapText="1"/>
    </xf>
    <xf numFmtId="0" fontId="42" fillId="8" borderId="28" xfId="0" applyFont="1" applyFill="1" applyBorder="1" applyAlignment="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lignment horizontal="center" vertical="center"/>
    </xf>
    <xf numFmtId="0" fontId="41" fillId="0" borderId="0" xfId="14" applyFont="1" applyAlignment="1">
      <alignment horizontal="center" vertical="center"/>
    </xf>
    <xf numFmtId="0" fontId="43" fillId="5" borderId="75" xfId="0" applyFont="1" applyFill="1" applyBorder="1" applyAlignment="1">
      <alignment horizontal="center" vertical="center" wrapText="1"/>
    </xf>
    <xf numFmtId="0" fontId="43" fillId="5" borderId="76" xfId="0" applyFont="1" applyFill="1" applyBorder="1" applyAlignment="1">
      <alignment horizontal="center" vertical="center" wrapText="1"/>
    </xf>
    <xf numFmtId="0" fontId="38" fillId="5" borderId="71" xfId="0" applyFont="1" applyFill="1" applyBorder="1" applyAlignment="1">
      <alignment horizontal="center" vertical="center" wrapText="1"/>
    </xf>
    <xf numFmtId="0" fontId="38" fillId="5" borderId="73" xfId="0" applyFont="1" applyFill="1" applyBorder="1" applyAlignment="1">
      <alignment horizontal="center" vertical="center" wrapText="1"/>
    </xf>
    <xf numFmtId="0" fontId="62" fillId="0" borderId="38" xfId="14" applyFont="1" applyBorder="1" applyAlignment="1">
      <alignment horizontal="center" vertical="center" shrinkToFit="1"/>
    </xf>
    <xf numFmtId="0" fontId="62" fillId="0" borderId="92" xfId="14" applyFont="1" applyBorder="1" applyAlignment="1">
      <alignment horizontal="center" vertical="center" shrinkToFit="1"/>
    </xf>
    <xf numFmtId="38" fontId="100" fillId="5" borderId="93" xfId="0" applyNumberFormat="1" applyFont="1" applyFill="1" applyBorder="1" applyAlignment="1">
      <alignment horizontal="right" vertical="center" shrinkToFit="1"/>
    </xf>
    <xf numFmtId="0" fontId="100" fillId="5" borderId="94" xfId="0" applyFont="1" applyFill="1" applyBorder="1" applyAlignment="1">
      <alignment horizontal="right" vertical="center" shrinkToFit="1"/>
    </xf>
    <xf numFmtId="0" fontId="9" fillId="8" borderId="47" xfId="14" applyFont="1" applyFill="1" applyBorder="1" applyAlignment="1">
      <alignment horizontal="center" vertical="center"/>
    </xf>
    <xf numFmtId="0" fontId="9" fillId="8" borderId="48" xfId="14" applyFont="1" applyFill="1" applyBorder="1" applyAlignment="1">
      <alignment horizontal="center" vertical="center"/>
    </xf>
    <xf numFmtId="0" fontId="9" fillId="8" borderId="49" xfId="14" applyFont="1" applyFill="1" applyBorder="1" applyAlignment="1">
      <alignment horizontal="center" vertical="center"/>
    </xf>
    <xf numFmtId="0" fontId="9" fillId="8" borderId="46" xfId="14" applyFont="1" applyFill="1" applyBorder="1" applyAlignment="1">
      <alignment horizontal="center" vertical="center" wrapText="1"/>
    </xf>
    <xf numFmtId="0" fontId="45" fillId="0" borderId="0" xfId="0" applyFont="1" applyAlignment="1">
      <alignment horizontal="left" vertical="center" wrapText="1"/>
    </xf>
    <xf numFmtId="0" fontId="39" fillId="8" borderId="9" xfId="0" applyFont="1" applyFill="1" applyBorder="1" applyAlignment="1">
      <alignment horizontal="center" vertical="center" wrapText="1"/>
    </xf>
    <xf numFmtId="0" fontId="39" fillId="8" borderId="6" xfId="0" applyFont="1" applyFill="1" applyBorder="1" applyAlignment="1">
      <alignment horizontal="center" vertical="center"/>
    </xf>
    <xf numFmtId="0" fontId="39" fillId="8" borderId="50" xfId="0" applyFont="1" applyFill="1" applyBorder="1" applyAlignment="1">
      <alignment horizontal="center" vertical="center"/>
    </xf>
    <xf numFmtId="0" fontId="39" fillId="8" borderId="5" xfId="0" applyFont="1" applyFill="1" applyBorder="1" applyAlignment="1">
      <alignment horizontal="center" vertical="center"/>
    </xf>
    <xf numFmtId="0" fontId="39" fillId="8" borderId="12" xfId="0" applyFont="1" applyFill="1" applyBorder="1" applyAlignment="1">
      <alignment horizontal="center" vertical="center"/>
    </xf>
    <xf numFmtId="0" fontId="39" fillId="8" borderId="13" xfId="0" applyFont="1" applyFill="1" applyBorder="1" applyAlignment="1">
      <alignment horizontal="center" vertical="center"/>
    </xf>
    <xf numFmtId="0" fontId="39" fillId="8" borderId="46" xfId="0" applyFont="1" applyFill="1" applyBorder="1" applyAlignment="1">
      <alignment horizontal="center" vertical="center" wrapText="1"/>
    </xf>
    <xf numFmtId="0" fontId="39" fillId="8" borderId="51" xfId="0" applyFont="1" applyFill="1" applyBorder="1" applyAlignment="1">
      <alignment horizontal="center" vertical="center"/>
    </xf>
    <xf numFmtId="0" fontId="39" fillId="8" borderId="11" xfId="0" applyFont="1" applyFill="1" applyBorder="1" applyAlignment="1">
      <alignment horizontal="center" vertical="center"/>
    </xf>
    <xf numFmtId="0" fontId="39" fillId="8" borderId="0" xfId="0" applyFont="1" applyFill="1" applyAlignment="1">
      <alignment horizontal="center" vertical="center"/>
    </xf>
    <xf numFmtId="0" fontId="39" fillId="8" borderId="8" xfId="0" applyFont="1" applyFill="1" applyBorder="1" applyAlignment="1">
      <alignment horizontal="center" vertical="center"/>
    </xf>
    <xf numFmtId="0" fontId="9" fillId="8" borderId="47" xfId="14" applyFont="1" applyFill="1" applyBorder="1" applyAlignment="1">
      <alignment horizontal="center" vertical="center" wrapText="1"/>
    </xf>
    <xf numFmtId="0" fontId="39" fillId="8" borderId="47" xfId="0" applyFont="1" applyFill="1" applyBorder="1" applyAlignment="1">
      <alignment horizontal="center" vertical="center" wrapText="1"/>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38" fontId="19" fillId="5" borderId="86" xfId="2" applyFont="1" applyFill="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lignment horizontal="center" vertical="center" shrinkToFit="1"/>
    </xf>
    <xf numFmtId="38" fontId="99" fillId="5" borderId="47" xfId="0" applyNumberFormat="1" applyFont="1" applyFill="1" applyBorder="1" applyAlignment="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lignment horizontal="center" vertical="center" shrinkToFit="1"/>
    </xf>
    <xf numFmtId="38" fontId="102" fillId="5" borderId="47" xfId="2" applyFont="1" applyFill="1" applyBorder="1" applyAlignment="1" applyProtection="1">
      <alignment horizontal="center" vertical="center" shrinkToFit="1"/>
    </xf>
    <xf numFmtId="0" fontId="19" fillId="0" borderId="48" xfId="0" applyFont="1" applyBorder="1" applyAlignment="1">
      <alignment horizontal="center" vertical="center" shrinkToFit="1"/>
    </xf>
    <xf numFmtId="0" fontId="19" fillId="0" borderId="49" xfId="0" applyFont="1" applyBorder="1" applyAlignment="1">
      <alignment horizontal="center" vertical="center" shrinkToFit="1"/>
    </xf>
    <xf numFmtId="38" fontId="102" fillId="5" borderId="9" xfId="0" applyNumberFormat="1" applyFont="1" applyFill="1" applyBorder="1" applyAlignment="1">
      <alignment horizontal="center" vertical="center" shrinkToFit="1"/>
    </xf>
    <xf numFmtId="38" fontId="102" fillId="5" borderId="6" xfId="0" applyNumberFormat="1" applyFont="1" applyFill="1" applyBorder="1" applyAlignment="1">
      <alignment horizontal="center" vertical="center" shrinkToFit="1"/>
    </xf>
    <xf numFmtId="38" fontId="102" fillId="5" borderId="50" xfId="0" applyNumberFormat="1" applyFont="1" applyFill="1" applyBorder="1" applyAlignment="1">
      <alignment horizontal="center" vertical="center" shrinkToFit="1"/>
    </xf>
    <xf numFmtId="38" fontId="102" fillId="5" borderId="5" xfId="0" applyNumberFormat="1" applyFont="1" applyFill="1" applyBorder="1" applyAlignment="1">
      <alignment horizontal="center" vertical="center" shrinkToFit="1"/>
    </xf>
    <xf numFmtId="38" fontId="102" fillId="5" borderId="12" xfId="0" applyNumberFormat="1" applyFont="1" applyFill="1" applyBorder="1" applyAlignment="1">
      <alignment horizontal="center" vertical="center" shrinkToFit="1"/>
    </xf>
    <xf numFmtId="38" fontId="102" fillId="5" borderId="13" xfId="0" applyNumberFormat="1" applyFont="1" applyFill="1" applyBorder="1" applyAlignment="1">
      <alignment horizontal="center" vertical="center" shrinkToFit="1"/>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lignment horizontal="center" vertical="center"/>
    </xf>
    <xf numFmtId="0" fontId="0" fillId="0" borderId="50"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38" fontId="32" fillId="5" borderId="9" xfId="0" applyNumberFormat="1" applyFont="1" applyFill="1" applyBorder="1" applyAlignment="1">
      <alignment horizontal="center" vertical="center" shrinkToFit="1"/>
    </xf>
    <xf numFmtId="38" fontId="32" fillId="5" borderId="6" xfId="0" applyNumberFormat="1" applyFont="1" applyFill="1" applyBorder="1" applyAlignment="1">
      <alignment horizontal="center" vertical="center" shrinkToFit="1"/>
    </xf>
    <xf numFmtId="38" fontId="32" fillId="5" borderId="50" xfId="0" applyNumberFormat="1" applyFont="1" applyFill="1" applyBorder="1" applyAlignment="1">
      <alignment horizontal="center" vertical="center" shrinkToFit="1"/>
    </xf>
    <xf numFmtId="38" fontId="32" fillId="5" borderId="11" xfId="0" applyNumberFormat="1" applyFont="1" applyFill="1" applyBorder="1" applyAlignment="1">
      <alignment horizontal="center" vertical="center" shrinkToFit="1"/>
    </xf>
    <xf numFmtId="38" fontId="32" fillId="5" borderId="0" xfId="0" applyNumberFormat="1" applyFont="1" applyFill="1" applyAlignment="1">
      <alignment horizontal="center" vertical="center" shrinkToFit="1"/>
    </xf>
    <xf numFmtId="38" fontId="32" fillId="5" borderId="8" xfId="0" applyNumberFormat="1" applyFont="1" applyFill="1" applyBorder="1" applyAlignment="1">
      <alignment horizontal="center" vertical="center" shrinkToFit="1"/>
    </xf>
    <xf numFmtId="38" fontId="32" fillId="5" borderId="5" xfId="0" applyNumberFormat="1" applyFont="1" applyFill="1" applyBorder="1" applyAlignment="1">
      <alignment horizontal="center" vertical="center" shrinkToFit="1"/>
    </xf>
    <xf numFmtId="38" fontId="32" fillId="5" borderId="12" xfId="0" applyNumberFormat="1" applyFont="1" applyFill="1" applyBorder="1" applyAlignment="1">
      <alignment horizontal="center" vertical="center" shrinkToFit="1"/>
    </xf>
    <xf numFmtId="38" fontId="32" fillId="5" borderId="13" xfId="0" applyNumberFormat="1" applyFont="1" applyFill="1" applyBorder="1" applyAlignment="1">
      <alignment horizontal="center" vertical="center" shrinkToFit="1"/>
    </xf>
    <xf numFmtId="38" fontId="99" fillId="5" borderId="46" xfId="2" applyFont="1" applyFill="1" applyBorder="1" applyAlignment="1" applyProtection="1">
      <alignment horizontal="center" vertical="center" shrinkToFit="1"/>
    </xf>
    <xf numFmtId="3" fontId="102" fillId="0" borderId="46" xfId="0" applyNumberFormat="1" applyFont="1" applyBorder="1" applyAlignment="1">
      <alignment horizontal="center" vertical="center" shrinkToFit="1"/>
    </xf>
    <xf numFmtId="0" fontId="102" fillId="0" borderId="46" xfId="0" applyFont="1" applyBorder="1" applyAlignment="1">
      <alignment horizontal="center" vertical="center" shrinkToFit="1"/>
    </xf>
    <xf numFmtId="38" fontId="102" fillId="5" borderId="46" xfId="2" applyFont="1" applyFill="1" applyBorder="1" applyAlignment="1" applyProtection="1">
      <alignment horizontal="center" vertical="center" shrinkToFit="1"/>
    </xf>
    <xf numFmtId="0" fontId="99" fillId="5" borderId="48" xfId="0" applyFont="1" applyFill="1" applyBorder="1" applyAlignment="1">
      <alignment horizontal="center" vertical="center" shrinkToFit="1"/>
    </xf>
    <xf numFmtId="0" fontId="99" fillId="5" borderId="49" xfId="0" applyFont="1" applyFill="1" applyBorder="1" applyAlignment="1">
      <alignment horizontal="center" vertical="center" shrinkToFit="1"/>
    </xf>
    <xf numFmtId="0" fontId="9" fillId="8" borderId="9" xfId="14" applyFont="1" applyFill="1" applyBorder="1" applyAlignment="1">
      <alignment horizontal="center" vertical="center"/>
    </xf>
    <xf numFmtId="0" fontId="9" fillId="8" borderId="6" xfId="14" applyFont="1" applyFill="1" applyBorder="1" applyAlignment="1">
      <alignment horizontal="center" vertical="center"/>
    </xf>
    <xf numFmtId="0" fontId="9" fillId="8" borderId="50" xfId="14" applyFont="1" applyFill="1" applyBorder="1" applyAlignment="1">
      <alignment horizontal="center" vertical="center"/>
    </xf>
    <xf numFmtId="0" fontId="39" fillId="8" borderId="6" xfId="0" applyFont="1" applyFill="1" applyBorder="1" applyAlignment="1">
      <alignment horizontal="center" vertical="center" wrapText="1"/>
    </xf>
    <xf numFmtId="0" fontId="39" fillId="8" borderId="50"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9" fillId="8" borderId="8" xfId="0" applyFont="1" applyFill="1" applyBorder="1" applyAlignment="1">
      <alignment horizontal="center" vertical="center" wrapText="1"/>
    </xf>
    <xf numFmtId="0" fontId="39" fillId="8" borderId="51" xfId="0" applyFont="1" applyFill="1" applyBorder="1" applyAlignment="1">
      <alignment horizontal="center" vertical="center" wrapText="1"/>
    </xf>
    <xf numFmtId="0" fontId="39" fillId="8" borderId="7" xfId="0" applyFont="1" applyFill="1" applyBorder="1" applyAlignment="1">
      <alignment horizontal="center" vertical="center" wrapText="1"/>
    </xf>
    <xf numFmtId="0" fontId="9" fillId="8" borderId="9" xfId="14" applyFont="1" applyFill="1" applyBorder="1" applyAlignment="1">
      <alignment horizontal="center" vertical="center" wrapText="1"/>
    </xf>
    <xf numFmtId="0" fontId="9" fillId="8" borderId="50" xfId="14" applyFont="1" applyFill="1" applyBorder="1" applyAlignment="1">
      <alignment horizontal="center" vertical="center" wrapText="1"/>
    </xf>
    <xf numFmtId="0" fontId="39" fillId="8" borderId="9" xfId="0" applyFont="1" applyFill="1" applyBorder="1" applyAlignment="1">
      <alignment horizontal="center" vertical="center"/>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98" fillId="18" borderId="46" xfId="0" applyFont="1" applyFill="1" applyBorder="1" applyAlignment="1">
      <alignment horizontal="center" vertical="center" shrinkToFit="1"/>
    </xf>
    <xf numFmtId="38" fontId="32" fillId="18" borderId="47" xfId="2" applyFont="1" applyFill="1" applyBorder="1" applyAlignment="1" applyProtection="1">
      <alignment horizontal="center" vertical="center" shrinkToFit="1"/>
    </xf>
    <xf numFmtId="38" fontId="32" fillId="18" borderId="49" xfId="2" applyFont="1" applyFill="1" applyBorder="1" applyAlignment="1" applyProtection="1">
      <alignment horizontal="center" vertical="center" shrinkToFit="1"/>
    </xf>
    <xf numFmtId="38" fontId="32" fillId="18" borderId="48" xfId="2" applyFont="1" applyFill="1" applyBorder="1" applyAlignment="1" applyProtection="1">
      <alignment horizontal="center" vertical="center" shrinkToFit="1"/>
    </xf>
    <xf numFmtId="3" fontId="97" fillId="0" borderId="47" xfId="0" applyNumberFormat="1" applyFont="1" applyBorder="1" applyAlignment="1">
      <alignment horizontal="center" vertical="center" shrinkToFit="1"/>
    </xf>
    <xf numFmtId="3" fontId="97" fillId="0" borderId="48" xfId="0" applyNumberFormat="1" applyFont="1" applyBorder="1" applyAlignment="1">
      <alignment horizontal="center" vertical="center" shrinkToFit="1"/>
    </xf>
    <xf numFmtId="0" fontId="97" fillId="0" borderId="49" xfId="0" applyFont="1" applyBorder="1" applyAlignment="1">
      <alignment horizontal="center" vertical="center" shrinkToFit="1"/>
    </xf>
    <xf numFmtId="38" fontId="32" fillId="18" borderId="5" xfId="2" applyFont="1" applyFill="1" applyBorder="1" applyAlignment="1" applyProtection="1">
      <alignment horizontal="center" vertical="center" shrinkToFit="1"/>
    </xf>
    <xf numFmtId="38" fontId="32" fillId="18" borderId="13" xfId="2" applyFont="1" applyFill="1" applyBorder="1" applyAlignment="1" applyProtection="1">
      <alignment horizontal="center" vertical="center" shrinkToFit="1"/>
    </xf>
    <xf numFmtId="3" fontId="97" fillId="0" borderId="5" xfId="0" applyNumberFormat="1" applyFont="1" applyBorder="1" applyAlignment="1">
      <alignment horizontal="center" vertical="center" shrinkToFit="1"/>
    </xf>
    <xf numFmtId="3" fontId="97" fillId="0" borderId="12" xfId="0" applyNumberFormat="1" applyFont="1" applyBorder="1" applyAlignment="1">
      <alignment horizontal="center" vertical="center" shrinkToFit="1"/>
    </xf>
    <xf numFmtId="0" fontId="97" fillId="0" borderId="13" xfId="0" applyFont="1" applyBorder="1" applyAlignment="1">
      <alignment horizontal="center" vertical="center" shrinkToFit="1"/>
    </xf>
    <xf numFmtId="38" fontId="32" fillId="5" borderId="47" xfId="0" applyNumberFormat="1" applyFont="1" applyFill="1" applyBorder="1" applyAlignment="1">
      <alignment horizontal="center" vertical="center" shrinkToFit="1"/>
    </xf>
    <xf numFmtId="0" fontId="32" fillId="5" borderId="48" xfId="0" applyFont="1" applyFill="1" applyBorder="1" applyAlignment="1">
      <alignment horizontal="center" vertical="center" shrinkToFit="1"/>
    </xf>
    <xf numFmtId="38" fontId="32" fillId="5" borderId="48" xfId="2" applyFont="1" applyFill="1" applyBorder="1" applyAlignment="1" applyProtection="1">
      <alignment horizontal="center" vertical="center" shrinkToFi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0" fontId="39" fillId="8" borderId="47" xfId="0" applyFont="1" applyFill="1" applyBorder="1" applyAlignment="1">
      <alignment horizontal="center" vertical="center"/>
    </xf>
    <xf numFmtId="0" fontId="32" fillId="5" borderId="49" xfId="0" applyFont="1" applyFill="1" applyBorder="1" applyAlignment="1">
      <alignment horizontal="center" vertical="center" shrinkToFit="1"/>
    </xf>
    <xf numFmtId="0" fontId="39" fillId="0" borderId="9" xfId="0" applyFont="1" applyBorder="1" applyAlignment="1">
      <alignment horizontal="left" vertical="center" wrapText="1"/>
    </xf>
    <xf numFmtId="0" fontId="39" fillId="0" borderId="6" xfId="0" applyFont="1" applyBorder="1" applyAlignment="1">
      <alignment horizontal="left" vertical="center"/>
    </xf>
    <xf numFmtId="0" fontId="39" fillId="0" borderId="50" xfId="0" applyFont="1" applyBorder="1" applyAlignment="1">
      <alignment horizontal="left" vertical="center"/>
    </xf>
    <xf numFmtId="0" fontId="24" fillId="0" borderId="0" xfId="0" applyFont="1" applyAlignment="1">
      <alignment horizontal="left" vertical="center" wrapText="1"/>
    </xf>
    <xf numFmtId="0" fontId="39" fillId="0" borderId="49" xfId="0" applyFont="1" applyBorder="1" applyAlignment="1">
      <alignment horizontal="left" vertical="center" wrapText="1"/>
    </xf>
    <xf numFmtId="0" fontId="39" fillId="0" borderId="46" xfId="0" applyFont="1" applyBorder="1" applyAlignment="1">
      <alignment horizontal="left" vertical="center" wrapText="1"/>
    </xf>
    <xf numFmtId="0" fontId="39" fillId="0" borderId="47" xfId="0" applyFont="1" applyBorder="1" applyAlignment="1">
      <alignment horizontal="left" vertical="center" wrapText="1"/>
    </xf>
    <xf numFmtId="0" fontId="39" fillId="0" borderId="48" xfId="0" applyFont="1" applyBorder="1" applyAlignment="1">
      <alignment horizontal="left" vertical="center"/>
    </xf>
    <xf numFmtId="0" fontId="39" fillId="0" borderId="49" xfId="0" applyFont="1" applyBorder="1" applyAlignment="1">
      <alignment horizontal="left" vertical="center"/>
    </xf>
    <xf numFmtId="0" fontId="39" fillId="0" borderId="48" xfId="0" applyFont="1" applyBorder="1" applyAlignment="1">
      <alignment horizontal="left" vertical="center" wrapText="1"/>
    </xf>
    <xf numFmtId="0" fontId="154" fillId="18" borderId="12" xfId="0" applyFont="1" applyFill="1" applyBorder="1" applyAlignment="1">
      <alignment horizontal="left" vertical="center" wrapText="1"/>
    </xf>
    <xf numFmtId="0" fontId="39" fillId="18" borderId="12" xfId="0" applyFont="1" applyFill="1" applyBorder="1" applyAlignment="1">
      <alignment horizontal="left" vertical="center"/>
    </xf>
    <xf numFmtId="0" fontId="39" fillId="18" borderId="13" xfId="0" applyFont="1" applyFill="1" applyBorder="1" applyAlignment="1">
      <alignment horizontal="left" vertical="center"/>
    </xf>
    <xf numFmtId="0" fontId="102" fillId="18" borderId="46" xfId="0" applyFont="1" applyFill="1" applyBorder="1" applyAlignment="1">
      <alignment horizontal="left" vertical="center" wrapText="1"/>
    </xf>
    <xf numFmtId="0" fontId="39" fillId="0" borderId="50" xfId="0" applyFont="1" applyBorder="1" applyAlignment="1">
      <alignment horizontal="left" vertical="center" wrapText="1"/>
    </xf>
    <xf numFmtId="0" fontId="39" fillId="0" borderId="51" xfId="0" applyFont="1" applyBorder="1" applyAlignment="1">
      <alignment horizontal="left" vertical="center" wrapText="1"/>
    </xf>
    <xf numFmtId="0" fontId="19" fillId="0" borderId="51" xfId="0" applyFont="1" applyBorder="1" applyAlignment="1">
      <alignment horizontal="left" vertical="center" wrapText="1"/>
    </xf>
    <xf numFmtId="0" fontId="98" fillId="0" borderId="51" xfId="0" applyFont="1" applyBorder="1" applyAlignment="1">
      <alignment horizontal="left" vertical="center" wrapText="1"/>
    </xf>
    <xf numFmtId="0" fontId="24" fillId="0" borderId="12" xfId="0" applyFont="1" applyBorder="1" applyAlignment="1">
      <alignment horizontal="left" vertical="center" wrapText="1"/>
    </xf>
    <xf numFmtId="0" fontId="9" fillId="8" borderId="7" xfId="14" applyFont="1" applyFill="1" applyBorder="1" applyAlignment="1">
      <alignment horizontal="center" vertical="center"/>
    </xf>
    <xf numFmtId="0" fontId="46"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40" fillId="7" borderId="9" xfId="14" applyFont="1" applyFill="1" applyBorder="1" applyAlignment="1">
      <alignment horizontal="center" vertical="center"/>
    </xf>
    <xf numFmtId="0" fontId="40" fillId="7" borderId="50" xfId="14" applyFont="1" applyFill="1" applyBorder="1" applyAlignment="1">
      <alignment horizontal="center" vertical="center"/>
    </xf>
    <xf numFmtId="0" fontId="40" fillId="7" borderId="5" xfId="14" applyFont="1" applyFill="1" applyBorder="1" applyAlignment="1">
      <alignment horizontal="center" vertical="center"/>
    </xf>
    <xf numFmtId="0" fontId="40" fillId="7" borderId="13" xfId="14" applyFont="1" applyFill="1" applyBorder="1" applyAlignment="1">
      <alignment horizontal="center" vertical="center"/>
    </xf>
    <xf numFmtId="0" fontId="98" fillId="18" borderId="3" xfId="0" applyFont="1" applyFill="1" applyBorder="1" applyAlignment="1">
      <alignment horizontal="left" vertical="top" wrapText="1"/>
    </xf>
    <xf numFmtId="0" fontId="39" fillId="18" borderId="3" xfId="0" applyFont="1" applyFill="1" applyBorder="1" applyAlignment="1">
      <alignment horizontal="left" vertical="top" wrapText="1"/>
    </xf>
    <xf numFmtId="0" fontId="39" fillId="18" borderId="5" xfId="0" applyFont="1" applyFill="1" applyBorder="1" applyAlignment="1">
      <alignment horizontal="left" vertical="top" wrapText="1"/>
    </xf>
    <xf numFmtId="0" fontId="98" fillId="18" borderId="3" xfId="0" applyFont="1" applyFill="1" applyBorder="1" applyAlignment="1">
      <alignment horizontal="left" vertical="center" wrapText="1"/>
    </xf>
    <xf numFmtId="192" fontId="94" fillId="7" borderId="47" xfId="0" applyNumberFormat="1" applyFont="1" applyFill="1" applyBorder="1" applyAlignment="1">
      <alignment horizontal="right" vertical="center" wrapText="1"/>
    </xf>
    <xf numFmtId="192" fontId="18" fillId="7" borderId="48" xfId="0" applyNumberFormat="1" applyFont="1" applyFill="1" applyBorder="1" applyAlignment="1">
      <alignment horizontal="right" vertical="center" wrapText="1"/>
    </xf>
    <xf numFmtId="192" fontId="18" fillId="7" borderId="49" xfId="0" applyNumberFormat="1" applyFont="1" applyFill="1" applyBorder="1" applyAlignment="1">
      <alignment horizontal="right"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98" fillId="7" borderId="46" xfId="0" applyFont="1" applyFill="1" applyBorder="1" applyAlignment="1">
      <alignment horizontal="left" vertical="center" wrapText="1"/>
    </xf>
    <xf numFmtId="0" fontId="39" fillId="8" borderId="46" xfId="0" applyFont="1" applyFill="1" applyBorder="1" applyAlignment="1">
      <alignment horizontal="left" vertical="center"/>
    </xf>
    <xf numFmtId="0" fontId="39" fillId="8" borderId="47" xfId="0" applyFont="1" applyFill="1" applyBorder="1" applyAlignment="1">
      <alignment horizontal="left" vertical="center"/>
    </xf>
    <xf numFmtId="192" fontId="98" fillId="18" borderId="46" xfId="0" applyNumberFormat="1" applyFont="1" applyFill="1" applyBorder="1" applyAlignment="1">
      <alignment horizontal="center" vertical="center" wrapText="1"/>
    </xf>
    <xf numFmtId="192" fontId="102" fillId="18" borderId="49" xfId="0" applyNumberFormat="1" applyFont="1" applyFill="1" applyBorder="1" applyAlignment="1">
      <alignment horizontal="center" vertical="center" wrapText="1"/>
    </xf>
    <xf numFmtId="192" fontId="102" fillId="18" borderId="46" xfId="0" applyNumberFormat="1" applyFont="1" applyFill="1" applyBorder="1" applyAlignment="1">
      <alignment horizontal="center" vertical="center" wrapText="1"/>
    </xf>
    <xf numFmtId="0" fontId="39" fillId="0" borderId="47" xfId="0" applyFont="1" applyBorder="1" applyAlignment="1">
      <alignment horizontal="left" vertical="top" wrapText="1"/>
    </xf>
    <xf numFmtId="0" fontId="98" fillId="18" borderId="46" xfId="0" applyFont="1" applyFill="1" applyBorder="1" applyAlignment="1">
      <alignment horizontal="center" vertical="center"/>
    </xf>
    <xf numFmtId="0" fontId="23" fillId="0" borderId="6" xfId="14" applyFont="1" applyBorder="1" applyAlignment="1">
      <alignment horizontal="left" vertical="top" wrapText="1"/>
    </xf>
    <xf numFmtId="0" fontId="58" fillId="0" borderId="6" xfId="0" applyFont="1" applyBorder="1" applyAlignment="1">
      <alignment horizontal="left" vertical="top"/>
    </xf>
    <xf numFmtId="0" fontId="9" fillId="8" borderId="46" xfId="14" applyFont="1" applyFill="1" applyBorder="1" applyAlignment="1">
      <alignment horizontal="center" vertical="center" textRotation="255"/>
    </xf>
    <xf numFmtId="0" fontId="49" fillId="3" borderId="7" xfId="0" applyFont="1" applyFill="1" applyBorder="1" applyAlignment="1">
      <alignment horizontal="left" vertical="top"/>
    </xf>
    <xf numFmtId="0" fontId="105" fillId="18" borderId="9" xfId="0" applyFont="1" applyFill="1" applyBorder="1" applyAlignment="1">
      <alignment horizontal="left" vertical="top" wrapText="1"/>
    </xf>
    <xf numFmtId="0" fontId="19" fillId="18" borderId="6" xfId="0" applyFont="1" applyFill="1" applyBorder="1" applyAlignment="1">
      <alignment horizontal="left" vertical="top" wrapText="1"/>
    </xf>
    <xf numFmtId="0" fontId="19" fillId="18" borderId="50" xfId="0" applyFont="1" applyFill="1" applyBorder="1" applyAlignment="1">
      <alignment horizontal="left" vertical="top" wrapText="1"/>
    </xf>
    <xf numFmtId="0" fontId="19" fillId="18" borderId="11" xfId="0" applyFont="1" applyFill="1" applyBorder="1" applyAlignment="1">
      <alignment horizontal="left" vertical="top" wrapText="1"/>
    </xf>
    <xf numFmtId="0" fontId="19" fillId="18" borderId="0" xfId="0" applyFont="1" applyFill="1" applyAlignment="1">
      <alignment horizontal="left" vertical="top" wrapText="1"/>
    </xf>
    <xf numFmtId="0" fontId="19" fillId="18" borderId="8" xfId="0" applyFont="1" applyFill="1" applyBorder="1" applyAlignment="1">
      <alignment horizontal="left" vertical="top" wrapText="1"/>
    </xf>
    <xf numFmtId="0" fontId="19" fillId="18" borderId="5" xfId="0" applyFont="1" applyFill="1" applyBorder="1" applyAlignment="1">
      <alignment horizontal="left" vertical="top" wrapText="1"/>
    </xf>
    <xf numFmtId="0" fontId="19" fillId="18" borderId="12" xfId="0" applyFont="1" applyFill="1" applyBorder="1" applyAlignment="1">
      <alignment horizontal="left" vertical="top" wrapText="1"/>
    </xf>
    <xf numFmtId="0" fontId="19" fillId="18" borderId="13" xfId="0" applyFont="1" applyFill="1" applyBorder="1" applyAlignment="1">
      <alignment horizontal="left" vertical="top" wrapText="1"/>
    </xf>
    <xf numFmtId="0" fontId="23" fillId="5" borderId="7" xfId="14" applyFont="1" applyFill="1" applyBorder="1" applyAlignment="1">
      <alignment horizontal="center" vertical="center"/>
    </xf>
    <xf numFmtId="0" fontId="63" fillId="5" borderId="7" xfId="14" applyFont="1" applyFill="1" applyBorder="1" applyAlignment="1">
      <alignment horizontal="center" vertical="center"/>
    </xf>
    <xf numFmtId="0" fontId="48" fillId="8" borderId="46" xfId="14" applyFont="1" applyFill="1" applyBorder="1" applyAlignment="1">
      <alignment horizontal="center" vertical="center"/>
    </xf>
    <xf numFmtId="0" fontId="49" fillId="8" borderId="46" xfId="0" applyFont="1" applyFill="1" applyBorder="1" applyAlignment="1">
      <alignment horizontal="center" vertical="center"/>
    </xf>
    <xf numFmtId="180" fontId="9" fillId="5" borderId="46" xfId="14" applyNumberFormat="1" applyFont="1" applyFill="1" applyBorder="1" applyAlignment="1">
      <alignment horizontal="center" vertical="center"/>
    </xf>
    <xf numFmtId="0" fontId="39" fillId="0" borderId="46" xfId="0" applyFont="1" applyBorder="1" applyAlignment="1">
      <alignment horizontal="left" vertical="center"/>
    </xf>
    <xf numFmtId="0" fontId="49" fillId="3" borderId="11" xfId="0" applyFont="1" applyFill="1" applyBorder="1" applyAlignment="1">
      <alignment horizontal="center" vertical="top" wrapText="1"/>
    </xf>
    <xf numFmtId="0" fontId="0" fillId="0" borderId="0" xfId="0" applyAlignment="1">
      <alignment horizontal="center" vertical="top"/>
    </xf>
    <xf numFmtId="0" fontId="0" fillId="0" borderId="8" xfId="0" applyBorder="1" applyAlignment="1">
      <alignment horizontal="center" vertical="top"/>
    </xf>
    <xf numFmtId="0" fontId="23" fillId="5" borderId="51" xfId="14" applyFont="1" applyFill="1" applyBorder="1" applyAlignment="1">
      <alignment horizontal="center" vertical="top"/>
    </xf>
    <xf numFmtId="0" fontId="63" fillId="5" borderId="51" xfId="14" applyFont="1" applyFill="1" applyBorder="1" applyAlignment="1">
      <alignment horizontal="center" vertical="top"/>
    </xf>
    <xf numFmtId="0" fontId="105" fillId="18" borderId="6" xfId="0" applyFont="1" applyFill="1" applyBorder="1" applyAlignment="1">
      <alignment horizontal="left" vertical="top" wrapText="1"/>
    </xf>
    <xf numFmtId="0" fontId="105" fillId="18" borderId="50" xfId="0" applyFont="1" applyFill="1" applyBorder="1" applyAlignment="1">
      <alignment horizontal="left" vertical="top" wrapText="1"/>
    </xf>
    <xf numFmtId="0" fontId="49" fillId="3" borderId="51" xfId="0" applyFont="1" applyFill="1" applyBorder="1" applyAlignment="1">
      <alignment horizontal="left" vertical="top"/>
    </xf>
    <xf numFmtId="0" fontId="23" fillId="5" borderId="3" xfId="14" applyFont="1" applyFill="1" applyBorder="1" applyAlignment="1">
      <alignment horizontal="center" vertical="center"/>
    </xf>
    <xf numFmtId="0" fontId="63" fillId="5" borderId="3" xfId="14" applyFont="1" applyFill="1" applyBorder="1" applyAlignment="1">
      <alignment horizontal="center" vertical="center"/>
    </xf>
    <xf numFmtId="0" fontId="49" fillId="3" borderId="3" xfId="0" applyFont="1" applyFill="1" applyBorder="1" applyAlignment="1">
      <alignment horizontal="left" vertical="top"/>
    </xf>
    <xf numFmtId="0" fontId="105" fillId="18" borderId="47" xfId="0" applyFont="1" applyFill="1" applyBorder="1" applyAlignment="1">
      <alignment horizontal="left" vertical="top" wrapText="1"/>
    </xf>
    <xf numFmtId="0" fontId="105" fillId="18" borderId="48" xfId="0" applyFont="1" applyFill="1" applyBorder="1" applyAlignment="1">
      <alignment horizontal="left" vertical="top" wrapText="1"/>
    </xf>
    <xf numFmtId="0" fontId="105" fillId="18" borderId="49" xfId="0" applyFont="1" applyFill="1" applyBorder="1" applyAlignment="1">
      <alignment horizontal="left" vertical="top" wrapText="1"/>
    </xf>
    <xf numFmtId="0" fontId="39" fillId="8" borderId="51" xfId="0" applyFont="1" applyFill="1" applyBorder="1" applyAlignment="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lignment horizontal="right" vertical="center" wrapText="1"/>
    </xf>
    <xf numFmtId="0" fontId="0" fillId="3" borderId="6" xfId="0" applyFill="1" applyBorder="1" applyAlignment="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lignment horizontal="center" vertical="center"/>
    </xf>
    <xf numFmtId="0" fontId="63" fillId="5" borderId="51" xfId="14" applyFont="1" applyFill="1" applyBorder="1" applyAlignment="1">
      <alignment horizontal="center" vertical="center"/>
    </xf>
    <xf numFmtId="0" fontId="49" fillId="3" borderId="51" xfId="0" applyFont="1" applyFill="1" applyBorder="1" applyAlignment="1">
      <alignment horizontal="left" vertical="top" wrapText="1"/>
    </xf>
    <xf numFmtId="0" fontId="106" fillId="18" borderId="6" xfId="0" applyFont="1" applyFill="1" applyBorder="1" applyAlignment="1">
      <alignment horizontal="left" vertical="top" wrapText="1"/>
    </xf>
    <xf numFmtId="0" fontId="106" fillId="18" borderId="50" xfId="0" applyFont="1" applyFill="1" applyBorder="1" applyAlignment="1">
      <alignment horizontal="left" vertical="top" wrapText="1"/>
    </xf>
    <xf numFmtId="0" fontId="49" fillId="3" borderId="5" xfId="0" applyFont="1" applyFill="1" applyBorder="1" applyAlignment="1">
      <alignment horizontal="center" vertical="top" wrapText="1"/>
    </xf>
    <xf numFmtId="0" fontId="0" fillId="3" borderId="12" xfId="0" applyFill="1" applyBorder="1" applyAlignment="1">
      <alignment horizontal="center" vertical="top"/>
    </xf>
    <xf numFmtId="0" fontId="0" fillId="3" borderId="13" xfId="0" applyFill="1"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8" fillId="5" borderId="51" xfId="14" applyFont="1" applyFill="1" applyBorder="1" applyAlignment="1">
      <alignment horizontal="center" vertical="top"/>
    </xf>
    <xf numFmtId="0" fontId="48" fillId="5" borderId="51" xfId="14" applyFont="1" applyFill="1" applyBorder="1" applyAlignment="1">
      <alignment horizontal="center" vertical="top"/>
    </xf>
    <xf numFmtId="0" fontId="98" fillId="18" borderId="11" xfId="0" applyFont="1" applyFill="1" applyBorder="1" applyAlignment="1">
      <alignment horizontal="left" vertical="top" wrapText="1"/>
    </xf>
    <xf numFmtId="0" fontId="98" fillId="18" borderId="0" xfId="0" applyFont="1" applyFill="1" applyAlignment="1">
      <alignment horizontal="left" vertical="top" wrapText="1"/>
    </xf>
    <xf numFmtId="0" fontId="98" fillId="18" borderId="8" xfId="0" applyFont="1" applyFill="1" applyBorder="1" applyAlignment="1">
      <alignment horizontal="left" vertical="top" wrapText="1"/>
    </xf>
    <xf numFmtId="0" fontId="98" fillId="18" borderId="5" xfId="0" applyFont="1" applyFill="1" applyBorder="1" applyAlignment="1">
      <alignment horizontal="left" vertical="top" wrapText="1"/>
    </xf>
    <xf numFmtId="0" fontId="98" fillId="18" borderId="12" xfId="0" applyFont="1" applyFill="1" applyBorder="1" applyAlignment="1">
      <alignment horizontal="left" vertical="top" wrapText="1"/>
    </xf>
    <xf numFmtId="0" fontId="98" fillId="18" borderId="13" xfId="0" applyFont="1" applyFill="1" applyBorder="1" applyAlignment="1">
      <alignment horizontal="left" vertical="top" wrapText="1"/>
    </xf>
    <xf numFmtId="0" fontId="26" fillId="8" borderId="47" xfId="0" applyFont="1" applyFill="1" applyBorder="1" applyAlignment="1">
      <alignment horizontal="center" vertical="center" wrapText="1"/>
    </xf>
    <xf numFmtId="0" fontId="58" fillId="0" borderId="49" xfId="0" applyFont="1" applyBorder="1" applyAlignment="1">
      <alignment horizontal="center" vertical="center"/>
    </xf>
    <xf numFmtId="0" fontId="26" fillId="8" borderId="49" xfId="0" applyFont="1" applyFill="1" applyBorder="1" applyAlignment="1">
      <alignment horizontal="center" vertical="center"/>
    </xf>
    <xf numFmtId="0" fontId="9" fillId="8" borderId="6" xfId="0" applyFont="1" applyFill="1" applyBorder="1" applyAlignment="1">
      <alignment horizontal="center" vertical="center" wrapText="1"/>
    </xf>
    <xf numFmtId="0" fontId="9" fillId="8" borderId="6" xfId="0" applyFont="1" applyFill="1" applyBorder="1" applyAlignment="1">
      <alignment horizontal="center" vertical="center"/>
    </xf>
    <xf numFmtId="0" fontId="9" fillId="8" borderId="50" xfId="0" applyFont="1" applyFill="1" applyBorder="1" applyAlignment="1">
      <alignment horizontal="center" vertical="center"/>
    </xf>
    <xf numFmtId="0" fontId="9" fillId="8" borderId="12" xfId="0" applyFont="1" applyFill="1" applyBorder="1" applyAlignment="1">
      <alignment horizontal="center" vertical="center"/>
    </xf>
    <xf numFmtId="0" fontId="9" fillId="8" borderId="13" xfId="0" applyFont="1" applyFill="1" applyBorder="1" applyAlignment="1">
      <alignment horizontal="center" vertical="center"/>
    </xf>
    <xf numFmtId="0" fontId="102" fillId="5" borderId="87" xfId="0" applyFont="1" applyFill="1" applyBorder="1" applyAlignment="1">
      <alignment horizontal="center" vertical="center" shrinkToFit="1"/>
    </xf>
    <xf numFmtId="38" fontId="98" fillId="18" borderId="46" xfId="2" applyFont="1" applyFill="1" applyBorder="1" applyAlignment="1" applyProtection="1">
      <alignment horizontal="center" vertical="center" shrinkToFit="1"/>
    </xf>
    <xf numFmtId="3" fontId="97" fillId="5" borderId="51" xfId="0" applyNumberFormat="1" applyFont="1" applyFill="1" applyBorder="1" applyAlignment="1">
      <alignment horizontal="center" vertical="center" shrinkToFit="1"/>
    </xf>
    <xf numFmtId="3" fontId="97" fillId="5" borderId="9" xfId="0" applyNumberFormat="1" applyFont="1" applyFill="1" applyBorder="1" applyAlignment="1">
      <alignment horizontal="center" vertical="center" shrinkToFit="1"/>
    </xf>
    <xf numFmtId="3" fontId="97" fillId="5" borderId="7" xfId="0" applyNumberFormat="1" applyFont="1" applyFill="1" applyBorder="1" applyAlignment="1">
      <alignment horizontal="center" vertical="center" shrinkToFit="1"/>
    </xf>
    <xf numFmtId="3" fontId="97" fillId="5" borderId="11" xfId="0" applyNumberFormat="1" applyFont="1" applyFill="1" applyBorder="1" applyAlignment="1">
      <alignment horizontal="center" vertical="center" shrinkToFit="1"/>
    </xf>
    <xf numFmtId="3" fontId="97" fillId="5" borderId="3" xfId="0" applyNumberFormat="1" applyFont="1" applyFill="1" applyBorder="1" applyAlignment="1">
      <alignment horizontal="center" vertical="center" shrinkToFit="1"/>
    </xf>
    <xf numFmtId="3" fontId="97" fillId="5" borderId="5" xfId="0" applyNumberFormat="1" applyFont="1" applyFill="1" applyBorder="1" applyAlignment="1">
      <alignment horizontal="center" vertical="center" shrinkToFit="1"/>
    </xf>
    <xf numFmtId="193" fontId="26" fillId="5" borderId="47" xfId="0" applyNumberFormat="1" applyFont="1" applyFill="1" applyBorder="1" applyAlignment="1">
      <alignment horizontal="center" vertical="center" shrinkToFit="1"/>
    </xf>
    <xf numFmtId="193" fontId="26" fillId="5" borderId="48" xfId="0" applyNumberFormat="1" applyFont="1" applyFill="1" applyBorder="1" applyAlignment="1">
      <alignment horizontal="center" vertical="center" shrinkToFit="1"/>
    </xf>
    <xf numFmtId="193" fontId="26" fillId="5" borderId="49" xfId="0" applyNumberFormat="1" applyFont="1" applyFill="1" applyBorder="1" applyAlignment="1">
      <alignment horizontal="center" vertical="center" shrinkToFit="1"/>
    </xf>
    <xf numFmtId="0" fontId="98" fillId="7" borderId="47" xfId="0" applyFont="1" applyFill="1" applyBorder="1" applyAlignment="1">
      <alignment horizontal="left" vertical="center" wrapText="1"/>
    </xf>
    <xf numFmtId="0" fontId="98" fillId="7" borderId="48" xfId="0" applyFont="1" applyFill="1" applyBorder="1" applyAlignment="1">
      <alignment horizontal="left" vertical="center" wrapText="1"/>
    </xf>
    <xf numFmtId="0" fontId="98" fillId="7" borderId="49" xfId="0" applyFont="1" applyFill="1" applyBorder="1" applyAlignment="1">
      <alignment horizontal="left" vertical="center" wrapText="1"/>
    </xf>
    <xf numFmtId="0" fontId="39" fillId="0" borderId="9" xfId="0" applyFont="1" applyBorder="1" applyAlignment="1">
      <alignment horizontal="left" vertical="top" wrapText="1"/>
    </xf>
    <xf numFmtId="0" fontId="39" fillId="0" borderId="6" xfId="0" applyFont="1" applyBorder="1" applyAlignment="1">
      <alignment horizontal="left" vertical="top" wrapText="1"/>
    </xf>
    <xf numFmtId="0" fontId="39" fillId="0" borderId="50" xfId="0" applyFont="1" applyBorder="1" applyAlignment="1">
      <alignment horizontal="left" vertical="top" wrapText="1"/>
    </xf>
    <xf numFmtId="0" fontId="39" fillId="0" borderId="5" xfId="0" applyFont="1" applyBorder="1" applyAlignment="1">
      <alignment horizontal="left" vertical="top" wrapText="1"/>
    </xf>
    <xf numFmtId="0" fontId="39" fillId="0" borderId="12" xfId="0" applyFont="1" applyBorder="1" applyAlignment="1">
      <alignment horizontal="left" vertical="top" wrapText="1"/>
    </xf>
    <xf numFmtId="0" fontId="39" fillId="0" borderId="13" xfId="0" applyFont="1" applyBorder="1" applyAlignment="1">
      <alignment horizontal="left" vertical="top" wrapText="1"/>
    </xf>
    <xf numFmtId="0" fontId="8" fillId="0" borderId="0" xfId="14" applyFont="1" applyAlignment="1">
      <alignment vertical="center"/>
    </xf>
    <xf numFmtId="0" fontId="46" fillId="7" borderId="0" xfId="14" applyFont="1" applyFill="1" applyAlignment="1">
      <alignment horizontal="center" vertical="center"/>
    </xf>
    <xf numFmtId="0" fontId="94" fillId="7" borderId="0" xfId="0" applyFont="1" applyFill="1">
      <alignment vertical="center"/>
    </xf>
    <xf numFmtId="0" fontId="61" fillId="10" borderId="48" xfId="14" applyFont="1" applyFill="1" applyBorder="1" applyAlignment="1">
      <alignment vertical="center"/>
    </xf>
    <xf numFmtId="0" fontId="61" fillId="10" borderId="49" xfId="14" applyFont="1" applyFill="1" applyBorder="1" applyAlignment="1">
      <alignment vertical="center"/>
    </xf>
    <xf numFmtId="0" fontId="61" fillId="10" borderId="47" xfId="14" applyFont="1" applyFill="1" applyBorder="1" applyAlignment="1">
      <alignment horizontal="center" vertical="center"/>
    </xf>
    <xf numFmtId="0" fontId="61" fillId="10" borderId="48" xfId="14" applyFont="1" applyFill="1" applyBorder="1" applyAlignment="1">
      <alignment horizontal="center" vertical="center"/>
    </xf>
    <xf numFmtId="0" fontId="8" fillId="5" borderId="0" xfId="0" applyFont="1" applyFill="1">
      <alignment vertical="center"/>
    </xf>
    <xf numFmtId="0" fontId="39" fillId="0" borderId="11" xfId="0" applyFont="1" applyBorder="1" applyAlignment="1">
      <alignment horizontal="left" vertical="top" wrapText="1"/>
    </xf>
    <xf numFmtId="0" fontId="39" fillId="0" borderId="0" xfId="0" applyFont="1" applyAlignment="1">
      <alignment horizontal="left" vertical="top" wrapText="1"/>
    </xf>
    <xf numFmtId="0" fontId="39" fillId="0" borderId="8" xfId="0" applyFont="1" applyBorder="1" applyAlignment="1">
      <alignment horizontal="left" vertical="top"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9" fillId="0" borderId="46" xfId="0" applyFont="1" applyBorder="1" applyAlignment="1">
      <alignment horizontal="center"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0" xfId="0" applyFont="1" applyAlignment="1">
      <alignment horizontal="center" vertical="center"/>
    </xf>
    <xf numFmtId="0" fontId="8" fillId="18" borderId="46" xfId="0" applyFont="1" applyFill="1" applyBorder="1" applyAlignment="1">
      <alignment horizontal="center" vertical="center"/>
    </xf>
    <xf numFmtId="0" fontId="8" fillId="18" borderId="46" xfId="0" applyFont="1" applyFill="1" applyBorder="1" applyAlignment="1">
      <alignment horizontal="right" vertical="center"/>
    </xf>
    <xf numFmtId="0" fontId="8" fillId="18" borderId="9" xfId="0" applyFont="1" applyFill="1" applyBorder="1" applyAlignment="1">
      <alignment horizontal="center" vertical="center"/>
    </xf>
    <xf numFmtId="0" fontId="8" fillId="18" borderId="6" xfId="0" applyFont="1" applyFill="1" applyBorder="1" applyAlignment="1">
      <alignment horizontal="center" vertical="center"/>
    </xf>
    <xf numFmtId="0" fontId="8" fillId="18" borderId="50"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0" xfId="0" applyFont="1" applyFill="1" applyAlignment="1">
      <alignment horizontal="center" vertical="center"/>
    </xf>
    <xf numFmtId="0" fontId="8" fillId="18" borderId="8" xfId="0" applyFont="1" applyFill="1" applyBorder="1" applyAlignment="1">
      <alignment horizontal="center" vertical="center"/>
    </xf>
    <xf numFmtId="0" fontId="8" fillId="18" borderId="5" xfId="0" applyFont="1" applyFill="1" applyBorder="1" applyAlignment="1">
      <alignment horizontal="center" vertical="center"/>
    </xf>
    <xf numFmtId="0" fontId="8" fillId="18" borderId="12" xfId="0" applyFont="1" applyFill="1" applyBorder="1" applyAlignment="1">
      <alignment horizontal="center" vertical="center"/>
    </xf>
    <xf numFmtId="0" fontId="8" fillId="18" borderId="13"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9" fillId="18"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1"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6" xfId="0" applyFont="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8" fillId="0" borderId="11"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18" borderId="47" xfId="0" applyFont="1" applyFill="1" applyBorder="1" applyAlignment="1">
      <alignment horizontal="center" vertical="center"/>
    </xf>
    <xf numFmtId="0" fontId="8" fillId="18" borderId="48" xfId="0" applyFont="1" applyFill="1" applyBorder="1" applyAlignment="1">
      <alignment horizontal="center" vertical="center"/>
    </xf>
    <xf numFmtId="0" fontId="8" fillId="18" borderId="49" xfId="0" applyFont="1" applyFill="1" applyBorder="1" applyAlignment="1">
      <alignment horizontal="center" vertical="center"/>
    </xf>
    <xf numFmtId="0" fontId="16" fillId="18" borderId="46" xfId="0" applyFont="1" applyFill="1" applyBorder="1" applyAlignment="1">
      <alignment horizontal="center" vertical="center" wrapText="1"/>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8" fillId="18" borderId="46" xfId="0" applyFont="1" applyFill="1" applyBorder="1" applyAlignment="1">
      <alignment horizontal="center" vertical="center" wrapText="1"/>
    </xf>
    <xf numFmtId="0" fontId="9" fillId="0" borderId="0" xfId="0" applyFont="1" applyAlignment="1">
      <alignment horizontal="left" vertical="center" wrapText="1"/>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39" fillId="0" borderId="48"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18" borderId="47" xfId="0" applyFont="1" applyFill="1" applyBorder="1" applyAlignment="1">
      <alignment horizontal="left" vertical="top" wrapText="1"/>
    </xf>
    <xf numFmtId="0" fontId="26" fillId="18" borderId="48" xfId="0" applyFont="1" applyFill="1" applyBorder="1" applyAlignment="1">
      <alignment horizontal="left" vertical="top" wrapText="1"/>
    </xf>
    <xf numFmtId="0" fontId="26" fillId="18" borderId="49" xfId="0" applyFont="1" applyFill="1" applyBorder="1" applyAlignment="1">
      <alignment horizontal="left" vertical="top" wrapText="1"/>
    </xf>
    <xf numFmtId="0" fontId="2" fillId="18" borderId="49" xfId="0" applyFont="1" applyFill="1" applyBorder="1" applyAlignment="1">
      <alignment horizontal="center" vertical="center" shrinkToFit="1"/>
    </xf>
    <xf numFmtId="0" fontId="2" fillId="18" borderId="46" xfId="0" applyFont="1" applyFill="1" applyBorder="1" applyAlignment="1">
      <alignment horizontal="center" vertical="center" shrinkToFit="1"/>
    </xf>
    <xf numFmtId="0" fontId="2" fillId="18" borderId="47" xfId="0" applyFont="1" applyFill="1" applyBorder="1" applyAlignment="1">
      <alignment horizontal="center" vertical="center" shrinkToFit="1"/>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39" fillId="3" borderId="46"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9" fillId="7" borderId="46" xfId="0" applyFont="1" applyFill="1" applyBorder="1" applyAlignment="1">
      <alignment horizontal="center" vertical="center" wrapText="1"/>
    </xf>
    <xf numFmtId="0" fontId="38" fillId="7" borderId="80" xfId="14"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52" fillId="0" borderId="0" xfId="0" applyFont="1" applyAlignment="1">
      <alignment horizontal="center"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8" fillId="18" borderId="46" xfId="0" applyFont="1" applyFill="1" applyBorder="1" applyAlignment="1">
      <alignment horizontal="left" vertical="top" wrapText="1"/>
    </xf>
    <xf numFmtId="0" fontId="8" fillId="18" borderId="3" xfId="0" applyFont="1" applyFill="1" applyBorder="1" applyAlignment="1">
      <alignment horizontal="left" vertical="top" wrapText="1"/>
    </xf>
    <xf numFmtId="0" fontId="8" fillId="18" borderId="7" xfId="0" applyFont="1" applyFill="1" applyBorder="1" applyAlignment="1">
      <alignment horizontal="left" vertical="top" wrapText="1"/>
    </xf>
    <xf numFmtId="0" fontId="8" fillId="18" borderId="7" xfId="0" applyFont="1" applyFill="1" applyBorder="1" applyAlignment="1">
      <alignment horizontal="left" vertical="center" wrapText="1"/>
    </xf>
    <xf numFmtId="0" fontId="8" fillId="18" borderId="51" xfId="0" applyFont="1" applyFill="1" applyBorder="1" applyAlignment="1">
      <alignment horizontal="left" vertical="center" wrapText="1"/>
    </xf>
    <xf numFmtId="0" fontId="8" fillId="18" borderId="51" xfId="0" applyFont="1" applyFill="1" applyBorder="1" applyAlignment="1">
      <alignment horizontal="left" vertical="top" wrapText="1"/>
    </xf>
    <xf numFmtId="0" fontId="8" fillId="0" borderId="0" xfId="0" applyFont="1" applyAlignment="1">
      <alignment horizontal="left" vertical="top" wrapText="1"/>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135" fillId="18" borderId="46" xfId="0" applyFont="1" applyFill="1" applyBorder="1" applyAlignment="1">
      <alignment horizontal="center" vertical="center"/>
    </xf>
    <xf numFmtId="0" fontId="0" fillId="0" borderId="46" xfId="0" applyBorder="1" applyAlignment="1">
      <alignment horizontal="left" vertical="center" wrapText="1"/>
    </xf>
    <xf numFmtId="0" fontId="135" fillId="18" borderId="51" xfId="0" applyFont="1" applyFill="1" applyBorder="1" applyAlignment="1">
      <alignment horizontal="center" vertical="center"/>
    </xf>
    <xf numFmtId="0" fontId="135" fillId="18" borderId="7" xfId="0" applyFont="1" applyFill="1" applyBorder="1" applyAlignment="1">
      <alignment horizontal="center" vertical="center"/>
    </xf>
    <xf numFmtId="0" fontId="135" fillId="18" borderId="3" xfId="0" applyFont="1" applyFill="1" applyBorder="1" applyAlignment="1">
      <alignment horizontal="center"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16" fillId="0" borderId="46" xfId="0" applyFont="1" applyBorder="1">
      <alignment vertical="center"/>
    </xf>
    <xf numFmtId="0" fontId="71" fillId="0" borderId="0" xfId="0" applyFont="1" applyAlignment="1">
      <alignment horizontal="center" vertical="center"/>
    </xf>
    <xf numFmtId="0" fontId="0" fillId="0" borderId="0" xfId="0" applyAlignment="1">
      <alignment horizontal="left" vertical="center"/>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16" fillId="0" borderId="46" xfId="0" applyFont="1" applyBorder="1" applyAlignment="1">
      <alignment vertical="center" wrapText="1"/>
    </xf>
    <xf numFmtId="0" fontId="16" fillId="0" borderId="51"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6" fillId="0" borderId="3" xfId="0" applyFont="1" applyBorder="1" applyAlignment="1">
      <alignment vertical="center" wrapText="1"/>
    </xf>
    <xf numFmtId="0" fontId="0" fillId="0" borderId="7" xfId="0" applyBorder="1" applyAlignment="1">
      <alignment horizontal="center" vertical="center" wrapText="1"/>
    </xf>
    <xf numFmtId="0" fontId="0" fillId="0" borderId="51" xfId="0" applyBorder="1" applyAlignment="1">
      <alignment vertical="center" wrapText="1"/>
    </xf>
    <xf numFmtId="0" fontId="9" fillId="0" borderId="6" xfId="6" applyFont="1" applyBorder="1" applyAlignment="1">
      <alignment horizontal="left" vertical="top" wrapText="1"/>
    </xf>
    <xf numFmtId="0" fontId="38" fillId="18" borderId="114" xfId="6" applyFont="1" applyFill="1" applyBorder="1" applyAlignment="1">
      <alignment horizontal="center" vertical="center" wrapText="1" shrinkToFit="1"/>
    </xf>
    <xf numFmtId="0" fontId="38" fillId="18" borderId="115" xfId="6" applyFont="1" applyFill="1" applyBorder="1" applyAlignment="1">
      <alignment horizontal="center" vertical="center" wrapText="1" shrinkToFit="1"/>
    </xf>
    <xf numFmtId="0" fontId="38" fillId="18" borderId="11" xfId="6" applyFont="1" applyFill="1" applyBorder="1" applyAlignment="1">
      <alignment horizontal="center" vertical="center" wrapText="1" shrinkToFit="1"/>
    </xf>
    <xf numFmtId="0" fontId="38" fillId="18"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9" fillId="0" borderId="46" xfId="6" applyFont="1" applyBorder="1" applyAlignment="1">
      <alignment horizontal="left" vertical="center" wrapText="1" shrinkToFit="1"/>
    </xf>
    <xf numFmtId="0" fontId="38" fillId="18" borderId="9" xfId="6" applyFont="1" applyFill="1" applyBorder="1" applyAlignment="1">
      <alignment horizontal="center" vertical="center" wrapText="1" shrinkToFit="1"/>
    </xf>
    <xf numFmtId="0" fontId="38" fillId="18" borderId="50" xfId="6" applyFont="1" applyFill="1" applyBorder="1" applyAlignment="1">
      <alignment horizontal="center" vertical="center" wrapText="1" shrinkToFit="1"/>
    </xf>
    <xf numFmtId="0" fontId="38" fillId="18" borderId="5" xfId="6" applyFont="1" applyFill="1" applyBorder="1" applyAlignment="1">
      <alignment horizontal="center" vertical="center" wrapText="1" shrinkToFit="1"/>
    </xf>
    <xf numFmtId="0" fontId="38" fillId="18" borderId="13" xfId="6" applyFont="1" applyFill="1" applyBorder="1" applyAlignment="1">
      <alignment horizontal="center" vertical="center" wrapText="1" shrinkToFit="1"/>
    </xf>
    <xf numFmtId="0" fontId="38" fillId="18" borderId="46" xfId="6" applyFont="1" applyFill="1" applyBorder="1" applyAlignment="1">
      <alignment horizontal="center" vertical="center" wrapText="1" shrinkToFit="1"/>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38" fillId="18" borderId="46" xfId="6" applyFont="1" applyFill="1" applyBorder="1" applyAlignment="1">
      <alignment horizontal="left" vertical="center"/>
    </xf>
    <xf numFmtId="0" fontId="9" fillId="18" borderId="46" xfId="6" applyFont="1" applyFill="1" applyBorder="1" applyAlignment="1">
      <alignment horizontal="left" vertical="center"/>
    </xf>
    <xf numFmtId="0" fontId="9" fillId="0" borderId="46" xfId="6" applyFont="1" applyBorder="1" applyAlignment="1">
      <alignment horizontal="left" vertical="center"/>
    </xf>
    <xf numFmtId="0" fontId="9" fillId="18" borderId="48" xfId="6" applyFont="1" applyFill="1" applyBorder="1" applyAlignment="1">
      <alignment horizontal="center" vertical="center"/>
    </xf>
    <xf numFmtId="0" fontId="9" fillId="18" borderId="9" xfId="6" applyFont="1" applyFill="1" applyBorder="1" applyAlignment="1">
      <alignment horizontal="left" vertical="top" wrapText="1" shrinkToFit="1"/>
    </xf>
    <xf numFmtId="0" fontId="9" fillId="18" borderId="6" xfId="6" applyFont="1" applyFill="1" applyBorder="1" applyAlignment="1">
      <alignment horizontal="left" vertical="top" wrapText="1" shrinkToFit="1"/>
    </xf>
    <xf numFmtId="0" fontId="9" fillId="18" borderId="50" xfId="6" applyFont="1" applyFill="1" applyBorder="1" applyAlignment="1">
      <alignment horizontal="left" vertical="top" wrapText="1" shrinkToFit="1"/>
    </xf>
    <xf numFmtId="0" fontId="9" fillId="18" borderId="11" xfId="6" applyFont="1" applyFill="1" applyBorder="1" applyAlignment="1">
      <alignment horizontal="left" vertical="top" wrapText="1" shrinkToFit="1"/>
    </xf>
    <xf numFmtId="0" fontId="9" fillId="18" borderId="0" xfId="6" applyFont="1" applyFill="1" applyAlignment="1">
      <alignment horizontal="left" vertical="top" wrapText="1" shrinkToFit="1"/>
    </xf>
    <xf numFmtId="0" fontId="9" fillId="18" borderId="8" xfId="6" applyFont="1" applyFill="1" applyBorder="1" applyAlignment="1">
      <alignment horizontal="left" vertical="top" wrapText="1" shrinkToFit="1"/>
    </xf>
    <xf numFmtId="0" fontId="9" fillId="18" borderId="5" xfId="6" applyFont="1" applyFill="1" applyBorder="1" applyAlignment="1">
      <alignment horizontal="left" vertical="top" wrapText="1" shrinkToFit="1"/>
    </xf>
    <xf numFmtId="0" fontId="9" fillId="18" borderId="12" xfId="6" applyFont="1" applyFill="1" applyBorder="1" applyAlignment="1">
      <alignment horizontal="left" vertical="top" wrapText="1" shrinkToFit="1"/>
    </xf>
    <xf numFmtId="0" fontId="9" fillId="18"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0" fontId="9" fillId="0" borderId="112" xfId="6" applyFont="1" applyBorder="1" applyAlignment="1">
      <alignment horizontal="center" vertical="center"/>
    </xf>
    <xf numFmtId="0" fontId="9" fillId="0" borderId="3" xfId="6" applyFont="1" applyBorder="1" applyAlignment="1">
      <alignment horizontal="left" vertical="center" wrapText="1"/>
    </xf>
    <xf numFmtId="0" fontId="9" fillId="0" borderId="165" xfId="6" applyFont="1" applyBorder="1" applyAlignment="1">
      <alignment horizontal="center" vertical="center"/>
    </xf>
    <xf numFmtId="0" fontId="9" fillId="0" borderId="202" xfId="6" applyFont="1" applyBorder="1" applyAlignment="1">
      <alignment horizontal="center" vertical="center"/>
    </xf>
    <xf numFmtId="0" fontId="9" fillId="0" borderId="166"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18" borderId="5" xfId="6" applyFont="1" applyFill="1" applyBorder="1" applyAlignment="1">
      <alignment horizontal="center" vertical="top"/>
    </xf>
    <xf numFmtId="0" fontId="9" fillId="18" borderId="12" xfId="6" applyFont="1" applyFill="1" applyBorder="1" applyAlignment="1">
      <alignment horizontal="center" vertical="top"/>
    </xf>
    <xf numFmtId="0" fontId="9" fillId="18" borderId="13" xfId="6" applyFont="1" applyFill="1" applyBorder="1" applyAlignment="1">
      <alignment horizontal="center" vertical="top"/>
    </xf>
    <xf numFmtId="0" fontId="38" fillId="18" borderId="46" xfId="6" applyFont="1" applyFill="1" applyBorder="1" applyAlignment="1">
      <alignment horizontal="left" vertical="top" wrapText="1" shrinkToFit="1"/>
    </xf>
    <xf numFmtId="0" fontId="9" fillId="0" borderId="0" xfId="6" applyFont="1" applyAlignment="1">
      <alignment horizontal="left" vertical="top" wrapText="1"/>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38" fillId="18" borderId="46" xfId="6" applyFont="1" applyFill="1" applyBorder="1" applyAlignment="1">
      <alignment horizontal="left" vertical="center" wrapText="1" shrinkToFit="1"/>
    </xf>
    <xf numFmtId="200" fontId="38" fillId="18" borderId="46" xfId="6" applyNumberFormat="1" applyFont="1" applyFill="1" applyBorder="1" applyAlignment="1">
      <alignment horizontal="right" vertical="center"/>
    </xf>
    <xf numFmtId="0" fontId="38" fillId="18" borderId="47" xfId="6" applyFont="1" applyFill="1" applyBorder="1" applyAlignment="1">
      <alignment horizontal="left" vertical="center" wrapText="1" shrinkToFit="1"/>
    </xf>
    <xf numFmtId="0" fontId="26" fillId="18" borderId="48" xfId="6" applyFont="1" applyFill="1" applyBorder="1" applyAlignment="1">
      <alignment horizontal="left" vertical="center" wrapText="1" shrinkToFit="1"/>
    </xf>
    <xf numFmtId="0" fontId="26" fillId="18"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9" fillId="18" borderId="5" xfId="6" applyFont="1" applyFill="1" applyBorder="1" applyAlignment="1">
      <alignment horizontal="left" vertical="top" wrapText="1"/>
    </xf>
    <xf numFmtId="0" fontId="9" fillId="18" borderId="12" xfId="6" applyFont="1" applyFill="1" applyBorder="1" applyAlignment="1">
      <alignment horizontal="left" vertical="top" wrapText="1"/>
    </xf>
    <xf numFmtId="0" fontId="9" fillId="18" borderId="13" xfId="6" applyFont="1" applyFill="1" applyBorder="1" applyAlignment="1">
      <alignment horizontal="left" vertical="top" wrapText="1"/>
    </xf>
    <xf numFmtId="0" fontId="9" fillId="5" borderId="3" xfId="6" applyFont="1" applyFill="1" applyBorder="1" applyAlignment="1">
      <alignment horizontal="left" vertical="center"/>
    </xf>
    <xf numFmtId="0" fontId="9" fillId="18" borderId="46" xfId="6" applyFont="1" applyFill="1" applyBorder="1" applyAlignment="1">
      <alignment horizontal="left" vertical="top" wrapText="1" shrinkToFit="1"/>
    </xf>
    <xf numFmtId="0" fontId="38" fillId="18" borderId="3" xfId="6" applyFont="1" applyFill="1" applyBorder="1" applyAlignment="1">
      <alignment horizontal="left" vertical="center"/>
    </xf>
    <xf numFmtId="0" fontId="9" fillId="0" borderId="9" xfId="6" applyFont="1" applyBorder="1" applyAlignment="1">
      <alignment vertical="top" wrapText="1"/>
    </xf>
    <xf numFmtId="0" fontId="9" fillId="0" borderId="6" xfId="6" applyFont="1" applyBorder="1" applyAlignment="1">
      <alignment vertical="top" wrapText="1"/>
    </xf>
    <xf numFmtId="0" fontId="9" fillId="0" borderId="50" xfId="6" applyFont="1" applyBorder="1" applyAlignment="1">
      <alignment vertical="top" wrapText="1"/>
    </xf>
    <xf numFmtId="0" fontId="65" fillId="18" borderId="5" xfId="6" applyFont="1" applyFill="1" applyBorder="1" applyAlignment="1">
      <alignment vertical="top" wrapText="1"/>
    </xf>
    <xf numFmtId="0" fontId="65" fillId="18" borderId="12" xfId="6" applyFont="1" applyFill="1" applyBorder="1" applyAlignment="1">
      <alignment vertical="top" wrapText="1"/>
    </xf>
    <xf numFmtId="0" fontId="65" fillId="18" borderId="13" xfId="6" applyFont="1" applyFill="1" applyBorder="1" applyAlignment="1">
      <alignment vertical="top" wrapText="1"/>
    </xf>
    <xf numFmtId="0" fontId="9" fillId="0" borderId="9" xfId="6" applyFont="1" applyBorder="1" applyAlignment="1">
      <alignment horizontal="center" vertical="top" wrapText="1"/>
    </xf>
    <xf numFmtId="0" fontId="9" fillId="0" borderId="6" xfId="6" applyFont="1" applyBorder="1" applyAlignment="1">
      <alignment horizontal="center" vertical="top" wrapText="1"/>
    </xf>
    <xf numFmtId="0" fontId="9" fillId="0" borderId="50" xfId="6" applyFont="1" applyBorder="1" applyAlignment="1">
      <alignment horizontal="center" vertical="top" wrapText="1"/>
    </xf>
    <xf numFmtId="197" fontId="38" fillId="18"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18" borderId="46" xfId="6" applyFont="1" applyFill="1" applyBorder="1" applyAlignment="1">
      <alignment horizontal="left" vertical="top" wrapText="1"/>
    </xf>
    <xf numFmtId="0" fontId="9" fillId="18" borderId="46" xfId="6" applyFont="1" applyFill="1" applyBorder="1" applyAlignment="1">
      <alignment horizontal="left" vertical="top"/>
    </xf>
    <xf numFmtId="0" fontId="65" fillId="18" borderId="11" xfId="6" applyFont="1" applyFill="1" applyBorder="1" applyAlignment="1">
      <alignment vertical="top" wrapText="1"/>
    </xf>
    <xf numFmtId="0" fontId="65" fillId="18" borderId="0" xfId="6" applyFont="1" applyFill="1" applyAlignment="1">
      <alignment vertical="top" wrapText="1"/>
    </xf>
    <xf numFmtId="0" fontId="65" fillId="18" borderId="8" xfId="6" applyFont="1" applyFill="1" applyBorder="1" applyAlignment="1">
      <alignment vertical="top" wrapText="1"/>
    </xf>
    <xf numFmtId="198" fontId="9" fillId="5" borderId="46" xfId="6" applyNumberFormat="1" applyFont="1" applyFill="1" applyBorder="1" applyAlignment="1">
      <alignment horizontal="right" vertical="center"/>
    </xf>
    <xf numFmtId="198" fontId="9" fillId="5" borderId="3" xfId="6" applyNumberFormat="1" applyFont="1" applyFill="1" applyBorder="1" applyAlignment="1">
      <alignment horizontal="right" vertical="center"/>
    </xf>
    <xf numFmtId="198" fontId="38" fillId="18" borderId="46" xfId="6" applyNumberFormat="1" applyFont="1" applyFill="1" applyBorder="1" applyAlignment="1">
      <alignment horizontal="right" vertical="center"/>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0" fontId="44" fillId="18" borderId="46" xfId="0" applyFont="1" applyFill="1" applyBorder="1" applyAlignment="1">
      <alignment horizontal="right" vertical="center" wrapText="1"/>
    </xf>
    <xf numFmtId="0" fontId="44" fillId="18" borderId="189" xfId="0" applyFont="1" applyFill="1" applyBorder="1" applyAlignment="1">
      <alignment horizontal="right" vertical="center" wrapText="1"/>
    </xf>
    <xf numFmtId="0" fontId="44" fillId="18" borderId="67" xfId="0" applyFont="1" applyFill="1" applyBorder="1" applyAlignment="1">
      <alignment horizontal="right" vertical="center" wrapText="1"/>
    </xf>
    <xf numFmtId="0" fontId="44" fillId="0" borderId="185"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67" xfId="0" applyFont="1" applyBorder="1" applyAlignment="1">
      <alignment horizontal="left" vertical="center" wrapText="1"/>
    </xf>
    <xf numFmtId="0" fontId="44" fillId="18" borderId="167" xfId="0" applyFont="1" applyFill="1" applyBorder="1" applyAlignment="1">
      <alignment horizontal="left" vertical="center" wrapText="1"/>
    </xf>
    <xf numFmtId="0" fontId="44" fillId="18" borderId="186" xfId="0" applyFont="1" applyFill="1" applyBorder="1" applyAlignment="1">
      <alignment horizontal="left" vertical="center" wrapText="1"/>
    </xf>
    <xf numFmtId="0" fontId="44" fillId="18" borderId="46" xfId="0" applyFont="1" applyFill="1" applyBorder="1" applyAlignment="1">
      <alignment horizontal="left" vertical="center" wrapText="1"/>
    </xf>
    <xf numFmtId="0" fontId="44" fillId="18" borderId="189" xfId="0" applyFont="1" applyFill="1" applyBorder="1" applyAlignment="1">
      <alignment horizontal="left" vertical="center" wrapText="1"/>
    </xf>
    <xf numFmtId="0" fontId="44" fillId="0" borderId="187" xfId="0" applyFont="1" applyBorder="1" applyAlignment="1">
      <alignment horizontal="center" vertical="center" textRotation="255" wrapText="1"/>
    </xf>
    <xf numFmtId="0" fontId="44" fillId="0" borderId="190" xfId="0" applyFont="1" applyBorder="1" applyAlignment="1">
      <alignment horizontal="center" vertical="center" textRotation="255" wrapText="1"/>
    </xf>
    <xf numFmtId="0" fontId="44" fillId="0" borderId="192"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189" xfId="0" applyFont="1" applyBorder="1" applyAlignment="1">
      <alignment horizontal="center" vertical="center" wrapText="1"/>
    </xf>
    <xf numFmtId="0" fontId="44" fillId="18" borderId="27" xfId="0" applyFont="1" applyFill="1" applyBorder="1" applyAlignment="1">
      <alignment horizontal="center" vertical="center" wrapText="1"/>
    </xf>
    <xf numFmtId="0" fontId="44" fillId="18" borderId="191" xfId="0" applyFont="1" applyFill="1" applyBorder="1" applyAlignment="1">
      <alignment horizontal="center" vertical="center" wrapText="1"/>
    </xf>
    <xf numFmtId="0" fontId="44" fillId="18" borderId="28" xfId="0" applyFont="1" applyFill="1" applyBorder="1" applyAlignment="1">
      <alignment horizontal="center" vertical="center"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18" borderId="48" xfId="0" applyFont="1" applyFill="1" applyBorder="1" applyAlignment="1">
      <alignment horizontal="left" vertical="center" wrapText="1"/>
    </xf>
    <xf numFmtId="0" fontId="44" fillId="18" borderId="169"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40" fontId="44" fillId="5" borderId="193" xfId="2" applyNumberFormat="1" applyFont="1" applyFill="1" applyBorder="1" applyAlignment="1">
      <alignment horizontal="right" vertical="center" wrapText="1"/>
    </xf>
    <xf numFmtId="40" fontId="44" fillId="5" borderId="194" xfId="2" applyNumberFormat="1" applyFont="1" applyFill="1" applyBorder="1" applyAlignment="1">
      <alignment horizontal="right" vertical="center" wrapText="1"/>
    </xf>
    <xf numFmtId="0" fontId="44" fillId="18" borderId="188" xfId="0" applyFont="1" applyFill="1" applyBorder="1" applyAlignment="1">
      <alignment horizontal="left" vertical="center" wrapText="1"/>
    </xf>
    <xf numFmtId="0" fontId="44" fillId="18" borderId="67" xfId="0" applyFont="1" applyFill="1" applyBorder="1" applyAlignment="1">
      <alignment horizontal="left" vertical="center" wrapTex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48" fillId="18" borderId="46" xfId="0" applyFont="1" applyFill="1" applyBorder="1" applyAlignment="1">
      <alignment horizontal="left" vertical="top" wrapText="1"/>
    </xf>
    <xf numFmtId="0" fontId="48" fillId="18" borderId="47" xfId="0" applyFont="1" applyFill="1" applyBorder="1" applyAlignment="1">
      <alignment horizontal="center" vertical="top" wrapText="1"/>
    </xf>
    <xf numFmtId="0" fontId="48" fillId="18" borderId="48" xfId="0" applyFont="1" applyFill="1" applyBorder="1" applyAlignment="1">
      <alignment horizontal="center" vertical="top" wrapText="1"/>
    </xf>
    <xf numFmtId="0" fontId="48" fillId="18"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9" fillId="0" borderId="46" xfId="0" applyFont="1" applyBorder="1" applyAlignment="1">
      <alignment horizontal="center" vertical="top"/>
    </xf>
    <xf numFmtId="0" fontId="9" fillId="18" borderId="122" xfId="0" applyFont="1" applyFill="1" applyBorder="1" applyAlignment="1">
      <alignment horizontal="left" vertical="center"/>
    </xf>
    <xf numFmtId="0" fontId="9" fillId="18" borderId="123" xfId="0" applyFont="1" applyFill="1" applyBorder="1" applyAlignment="1">
      <alignment horizontal="left" vertical="center"/>
    </xf>
    <xf numFmtId="0" fontId="9" fillId="18" borderId="124" xfId="0" applyFont="1" applyFill="1" applyBorder="1" applyAlignment="1">
      <alignment horizontal="left" vertical="center"/>
    </xf>
    <xf numFmtId="0" fontId="9" fillId="18" borderId="125" xfId="0" applyFont="1" applyFill="1" applyBorder="1" applyAlignment="1">
      <alignment horizontal="left" vertical="center"/>
    </xf>
    <xf numFmtId="0" fontId="9" fillId="18" borderId="126" xfId="0" applyFont="1" applyFill="1" applyBorder="1" applyAlignment="1">
      <alignment horizontal="left" vertical="center"/>
    </xf>
    <xf numFmtId="0" fontId="9" fillId="18" borderId="127" xfId="0" applyFont="1" applyFill="1" applyBorder="1" applyAlignment="1">
      <alignment horizontal="left" vertical="center"/>
    </xf>
    <xf numFmtId="0" fontId="9" fillId="18" borderId="128" xfId="0" applyFont="1" applyFill="1" applyBorder="1" applyAlignment="1">
      <alignment horizontal="left" vertical="center"/>
    </xf>
    <xf numFmtId="0" fontId="9" fillId="18" borderId="129" xfId="0" applyFont="1" applyFill="1" applyBorder="1" applyAlignment="1">
      <alignment horizontal="left" vertical="center"/>
    </xf>
    <xf numFmtId="216" fontId="9" fillId="18" borderId="203" xfId="0" applyNumberFormat="1" applyFont="1" applyFill="1" applyBorder="1" applyAlignment="1">
      <alignment horizontal="right" vertical="center"/>
    </xf>
    <xf numFmtId="216" fontId="9" fillId="18" borderId="123" xfId="0" applyNumberFormat="1" applyFont="1" applyFill="1" applyBorder="1" applyAlignment="1">
      <alignment horizontal="right" vertical="center"/>
    </xf>
    <xf numFmtId="216" fontId="9" fillId="18" borderId="124" xfId="0" applyNumberFormat="1" applyFont="1" applyFill="1" applyBorder="1" applyAlignment="1">
      <alignment horizontal="right" vertical="center"/>
    </xf>
    <xf numFmtId="0" fontId="9" fillId="18" borderId="130" xfId="0" applyFont="1" applyFill="1" applyBorder="1" applyAlignment="1">
      <alignment horizontal="left" vertical="center"/>
    </xf>
    <xf numFmtId="0" fontId="9" fillId="18" borderId="131" xfId="0" applyFont="1" applyFill="1" applyBorder="1" applyAlignment="1">
      <alignment horizontal="left" vertical="center"/>
    </xf>
    <xf numFmtId="216" fontId="9" fillId="18" borderId="204" xfId="0" applyNumberFormat="1" applyFont="1" applyFill="1" applyBorder="1" applyAlignment="1">
      <alignment horizontal="right" vertical="center"/>
    </xf>
    <xf numFmtId="216" fontId="9" fillId="18" borderId="205" xfId="0" applyNumberFormat="1" applyFont="1" applyFill="1" applyBorder="1" applyAlignment="1">
      <alignment horizontal="right" vertical="center"/>
    </xf>
    <xf numFmtId="216" fontId="9" fillId="18" borderId="206"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18" borderId="9" xfId="0" applyFont="1" applyFill="1" applyBorder="1" applyAlignment="1">
      <alignment horizontal="left" vertical="top"/>
    </xf>
    <xf numFmtId="0" fontId="9" fillId="18" borderId="6" xfId="0" applyFont="1" applyFill="1" applyBorder="1" applyAlignment="1">
      <alignment horizontal="left" vertical="top"/>
    </xf>
    <xf numFmtId="0" fontId="9" fillId="18" borderId="50" xfId="0" applyFont="1" applyFill="1" applyBorder="1" applyAlignment="1">
      <alignment horizontal="left" vertical="top"/>
    </xf>
    <xf numFmtId="0" fontId="9" fillId="18" borderId="5" xfId="0" applyFont="1" applyFill="1" applyBorder="1" applyAlignment="1">
      <alignment horizontal="left" vertical="top"/>
    </xf>
    <xf numFmtId="0" fontId="9" fillId="18" borderId="12" xfId="0" applyFont="1" applyFill="1" applyBorder="1" applyAlignment="1">
      <alignment horizontal="left" vertical="top"/>
    </xf>
    <xf numFmtId="0" fontId="9" fillId="18" borderId="13" xfId="0" applyFont="1" applyFill="1" applyBorder="1" applyAlignment="1">
      <alignment horizontal="left" vertical="top"/>
    </xf>
    <xf numFmtId="0" fontId="9" fillId="18" borderId="47" xfId="0" applyFont="1" applyFill="1" applyBorder="1" applyAlignment="1">
      <alignment horizontal="left" vertical="center"/>
    </xf>
    <xf numFmtId="0" fontId="9" fillId="18" borderId="48" xfId="0" applyFont="1" applyFill="1" applyBorder="1" applyAlignment="1">
      <alignment horizontal="left" vertical="center"/>
    </xf>
    <xf numFmtId="0" fontId="9" fillId="18" borderId="0" xfId="0" applyFont="1" applyFill="1" applyAlignment="1">
      <alignment horizontal="right" vertical="center"/>
    </xf>
    <xf numFmtId="0" fontId="48" fillId="0" borderId="46" xfId="0" applyFont="1" applyBorder="1" applyAlignment="1">
      <alignment horizontal="left" vertical="center"/>
    </xf>
    <xf numFmtId="0" fontId="127" fillId="5" borderId="47"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51" xfId="0" applyFont="1" applyBorder="1" applyAlignment="1">
      <alignment horizontal="left" vertical="center"/>
    </xf>
    <xf numFmtId="0" fontId="48" fillId="0" borderId="7" xfId="0" applyFont="1" applyBorder="1" applyAlignment="1">
      <alignment horizontal="left" vertical="center"/>
    </xf>
    <xf numFmtId="0" fontId="48" fillId="0" borderId="3" xfId="0" applyFont="1" applyBorder="1" applyAlignment="1">
      <alignment horizontal="left"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38" fillId="18" borderId="7" xfId="0" applyFont="1" applyFill="1" applyBorder="1" applyAlignment="1">
      <alignment horizontal="left" vertical="center"/>
    </xf>
    <xf numFmtId="0" fontId="40" fillId="18"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18" borderId="51" xfId="0" applyFont="1" applyFill="1" applyBorder="1" applyAlignment="1">
      <alignment horizontal="left" vertical="center"/>
    </xf>
    <xf numFmtId="0" fontId="40" fillId="18" borderId="51" xfId="0" applyFont="1" applyFill="1" applyBorder="1" applyAlignment="1">
      <alignment horizontal="left" vertical="center"/>
    </xf>
    <xf numFmtId="0" fontId="9" fillId="18" borderId="7" xfId="0" applyFont="1" applyFill="1" applyBorder="1" applyAlignment="1">
      <alignment horizontal="left" vertical="center"/>
    </xf>
    <xf numFmtId="0" fontId="0" fillId="18" borderId="7" xfId="0" applyFill="1" applyBorder="1" applyAlignment="1">
      <alignment horizontal="left" vertical="center"/>
    </xf>
    <xf numFmtId="0" fontId="9" fillId="0" borderId="9" xfId="0" applyFont="1"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9" fillId="0" borderId="200" xfId="0" applyFont="1" applyBorder="1" applyAlignment="1">
      <alignment horizontal="center" vertical="center"/>
    </xf>
    <xf numFmtId="0" fontId="0" fillId="0" borderId="200" xfId="0" applyBorder="1" applyAlignment="1">
      <alignment horizontal="center" vertical="center"/>
    </xf>
    <xf numFmtId="38" fontId="38" fillId="5" borderId="200" xfId="2" applyFont="1" applyFill="1" applyBorder="1" applyAlignment="1">
      <alignment horizontal="right" vertical="center"/>
    </xf>
    <xf numFmtId="38" fontId="40" fillId="5" borderId="200" xfId="2" applyFont="1" applyFill="1" applyBorder="1" applyAlignment="1">
      <alignment horizontal="right" vertical="center"/>
    </xf>
    <xf numFmtId="0" fontId="9" fillId="0" borderId="200" xfId="0" applyFont="1" applyBorder="1" applyAlignment="1">
      <alignment horizontal="left" vertical="center"/>
    </xf>
    <xf numFmtId="0" fontId="0" fillId="0" borderId="200" xfId="0" applyBorder="1" applyAlignment="1">
      <alignment horizontal="left"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Border="1" applyAlignment="1">
      <alignment horizontal="center" vertical="center"/>
    </xf>
    <xf numFmtId="0" fontId="48" fillId="0" borderId="12" xfId="0" applyFont="1" applyBorder="1" applyAlignment="1">
      <alignment horizontal="center" vertical="center"/>
    </xf>
    <xf numFmtId="0" fontId="9" fillId="18" borderId="12" xfId="0" applyFont="1" applyFill="1" applyBorder="1" applyAlignment="1">
      <alignment horizontal="right" vertical="center"/>
    </xf>
    <xf numFmtId="0" fontId="9" fillId="18" borderId="13" xfId="0"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38" fillId="5" borderId="11" xfId="2" applyFont="1" applyFill="1" applyBorder="1" applyAlignment="1">
      <alignment horizontal="right"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9" fillId="0" borderId="116" xfId="0" applyFont="1" applyBorder="1" applyAlignment="1">
      <alignment horizontal="center" vertical="center"/>
    </xf>
    <xf numFmtId="0" fontId="0" fillId="0" borderId="120" xfId="0"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126" fillId="0" borderId="0" xfId="6" applyFont="1" applyAlignment="1">
      <alignment horizontal="left" vertical="top" wrapText="1"/>
    </xf>
    <xf numFmtId="0" fontId="126" fillId="0" borderId="0" xfId="6" applyFont="1" applyAlignment="1">
      <alignment horizontal="left" vertical="top"/>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5" fillId="2" borderId="140" xfId="6" applyFont="1" applyFill="1" applyBorder="1" applyAlignment="1">
      <alignment horizontal="center" vertical="center" wrapText="1"/>
    </xf>
    <xf numFmtId="0" fontId="5" fillId="2" borderId="172" xfId="6" applyFont="1" applyFill="1" applyBorder="1" applyAlignment="1">
      <alignment horizontal="center" vertical="center" wrapText="1"/>
    </xf>
    <xf numFmtId="0" fontId="5" fillId="2" borderId="207" xfId="6" applyFont="1" applyFill="1" applyBorder="1" applyAlignment="1">
      <alignment horizontal="center" vertical="center" wrapText="1"/>
    </xf>
    <xf numFmtId="0" fontId="5" fillId="2" borderId="98" xfId="6" applyFont="1" applyFill="1" applyBorder="1" applyAlignment="1">
      <alignment horizontal="center" vertical="center" wrapText="1"/>
    </xf>
    <xf numFmtId="0" fontId="5" fillId="2" borderId="173" xfId="6" applyFont="1" applyFill="1" applyBorder="1" applyAlignment="1">
      <alignment horizontal="center" vertical="center" wrapText="1"/>
    </xf>
    <xf numFmtId="0" fontId="5" fillId="2" borderId="208" xfId="6" applyFont="1" applyFill="1" applyBorder="1" applyAlignment="1">
      <alignment horizontal="center" vertical="center" wrapText="1"/>
    </xf>
    <xf numFmtId="0" fontId="6" fillId="0" borderId="0" xfId="6" applyFont="1">
      <alignment vertical="center"/>
    </xf>
    <xf numFmtId="0" fontId="6" fillId="0" borderId="164" xfId="6" applyFont="1" applyBorder="1" applyAlignment="1">
      <alignment vertical="center" wrapText="1"/>
    </xf>
    <xf numFmtId="0" fontId="6" fillId="0" borderId="0" xfId="6" applyFont="1" applyAlignment="1">
      <alignment vertical="center" wrapText="1"/>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0" fontId="6" fillId="0" borderId="0" xfId="6" applyFont="1" applyAlignment="1">
      <alignment horizontal="center" vertical="center" wrapText="1"/>
    </xf>
    <xf numFmtId="0" fontId="108" fillId="0" borderId="0" xfId="6" applyFont="1" applyAlignment="1">
      <alignment horizontal="left" vertical="center"/>
    </xf>
    <xf numFmtId="0" fontId="7" fillId="0" borderId="0" xfId="6" applyFont="1" applyAlignment="1">
      <alignment horizontal="center"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198" xfId="2" applyFont="1" applyFill="1" applyBorder="1" applyAlignment="1">
      <alignment horizontal="right" vertical="center"/>
    </xf>
    <xf numFmtId="38" fontId="6" fillId="5" borderId="121" xfId="2" applyFont="1" applyFill="1" applyBorder="1" applyAlignment="1">
      <alignment horizontal="right" vertical="center"/>
    </xf>
    <xf numFmtId="0" fontId="126" fillId="0" borderId="0" xfId="6" applyFont="1" applyAlignment="1">
      <alignment vertical="center" wrapText="1"/>
    </xf>
    <xf numFmtId="0" fontId="13" fillId="0" borderId="0" xfId="6" applyFont="1" applyAlignment="1">
      <alignment vertical="center" wrapText="1"/>
    </xf>
    <xf numFmtId="38" fontId="6" fillId="18" borderId="47" xfId="2" applyFont="1" applyFill="1" applyBorder="1" applyAlignment="1">
      <alignment horizontal="left" vertical="center"/>
    </xf>
    <xf numFmtId="38" fontId="6" fillId="18" borderId="48" xfId="2" applyFont="1" applyFill="1" applyBorder="1" applyAlignment="1">
      <alignment horizontal="left" vertical="center"/>
    </xf>
    <xf numFmtId="38" fontId="6" fillId="18" borderId="49" xfId="2" applyFont="1" applyFill="1" applyBorder="1" applyAlignment="1">
      <alignment horizontal="left" vertical="center"/>
    </xf>
    <xf numFmtId="38" fontId="6" fillId="18" borderId="9" xfId="2" applyFont="1" applyFill="1" applyBorder="1" applyAlignment="1">
      <alignment horizontal="left" vertical="center"/>
    </xf>
    <xf numFmtId="38" fontId="6" fillId="18" borderId="6" xfId="2" applyFont="1" applyFill="1" applyBorder="1" applyAlignment="1">
      <alignment horizontal="left" vertical="center"/>
    </xf>
    <xf numFmtId="38" fontId="6" fillId="18"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70"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68" xfId="0" applyFont="1" applyFill="1" applyBorder="1" applyAlignment="1">
      <alignment horizontal="center" vertical="center" shrinkToFit="1"/>
    </xf>
    <xf numFmtId="0" fontId="112" fillId="3" borderId="171"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69" xfId="9" applyFont="1" applyFill="1" applyBorder="1" applyAlignment="1">
      <alignment horizontal="center" vertical="center" wrapText="1" shrinkToFit="1" readingOrder="1"/>
    </xf>
    <xf numFmtId="38" fontId="119" fillId="5" borderId="198" xfId="2" applyFont="1" applyFill="1" applyBorder="1" applyAlignment="1">
      <alignment horizontal="right" vertical="center"/>
    </xf>
    <xf numFmtId="38" fontId="119" fillId="5" borderId="121" xfId="2" applyFont="1" applyFill="1" applyBorder="1" applyAlignment="1">
      <alignment horizontal="right" vertical="center"/>
    </xf>
    <xf numFmtId="201" fontId="115" fillId="16" borderId="164" xfId="13" applyNumberFormat="1" applyFont="1" applyFill="1" applyBorder="1" applyAlignment="1">
      <alignment horizontal="center" vertical="justify"/>
    </xf>
    <xf numFmtId="201" fontId="115" fillId="16" borderId="0" xfId="13" applyNumberFormat="1" applyFont="1" applyFill="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18" borderId="47" xfId="9" applyNumberFormat="1" applyFont="1" applyFill="1" applyBorder="1" applyAlignment="1">
      <alignment horizontal="left" vertical="center"/>
    </xf>
    <xf numFmtId="203" fontId="114" fillId="18" borderId="49" xfId="9" applyNumberFormat="1" applyFont="1" applyFill="1" applyBorder="1" applyAlignment="1">
      <alignment horizontal="left" vertical="center"/>
    </xf>
    <xf numFmtId="203" fontId="114" fillId="18" borderId="9" xfId="9" applyNumberFormat="1" applyFont="1" applyFill="1" applyBorder="1" applyAlignment="1">
      <alignment horizontal="left" vertical="center"/>
    </xf>
    <xf numFmtId="203" fontId="114" fillId="18" borderId="50" xfId="9" applyNumberFormat="1" applyFont="1" applyFill="1" applyBorder="1" applyAlignment="1">
      <alignment horizontal="left" vertical="center"/>
    </xf>
    <xf numFmtId="201" fontId="115" fillId="16" borderId="142" xfId="13" applyNumberFormat="1" applyFont="1" applyFill="1" applyBorder="1" applyAlignment="1">
      <alignment horizontal="center" vertical="justify"/>
    </xf>
    <xf numFmtId="201" fontId="115" fillId="16"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196" xfId="0" applyFont="1" applyBorder="1" applyAlignment="1">
      <alignment horizontal="center" vertical="center" shrinkToFit="1"/>
    </xf>
    <xf numFmtId="0" fontId="6" fillId="0" borderId="197"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0" fontId="10" fillId="15" borderId="7"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10" fillId="15" borderId="11" xfId="0" applyFont="1" applyFill="1" applyBorder="1" applyAlignment="1">
      <alignment horizontal="lef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4" fillId="0" borderId="51" xfId="0" applyFont="1" applyBorder="1" applyAlignment="1">
      <alignmen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13" borderId="7" xfId="0" applyFont="1"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51" xfId="0" applyFill="1" applyBorder="1" applyAlignment="1">
      <alignment horizontal="center" vertical="center" wrapText="1"/>
    </xf>
    <xf numFmtId="0" fontId="0" fillId="3" borderId="51" xfId="0" applyFill="1" applyBorder="1" applyAlignment="1">
      <alignment horizontal="center"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4" fillId="15" borderId="3" xfId="0" applyFont="1" applyFill="1" applyBorder="1" applyAlignment="1">
      <alignment vertical="center" wrapText="1"/>
    </xf>
    <xf numFmtId="0" fontId="4" fillId="15" borderId="9" xfId="0" applyFont="1" applyFill="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0" borderId="51" xfId="0" applyFont="1" applyBorder="1" applyAlignment="1">
      <alignment horizontal="center" vertical="center" wrapText="1" shrinkToFit="1"/>
    </xf>
    <xf numFmtId="0" fontId="4" fillId="0" borderId="46" xfId="0" applyFont="1" applyBorder="1" applyAlignment="1">
      <alignment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3" borderId="9" xfId="0" applyFont="1" applyFill="1" applyBorder="1" applyAlignment="1">
      <alignment vertical="center" wrapText="1"/>
    </xf>
    <xf numFmtId="0" fontId="4" fillId="13" borderId="7" xfId="0" applyFont="1" applyFill="1" applyBorder="1" applyAlignment="1">
      <alignment vertical="center" wrapText="1"/>
    </xf>
    <xf numFmtId="0" fontId="4" fillId="13" borderId="3" xfId="0" applyFont="1" applyFill="1" applyBorder="1" applyAlignment="1">
      <alignment vertical="center" wrapText="1"/>
    </xf>
    <xf numFmtId="0" fontId="4" fillId="0" borderId="47" xfId="0" applyFont="1" applyBorder="1" applyAlignment="1">
      <alignment vertical="center" wrapText="1"/>
    </xf>
    <xf numFmtId="0" fontId="4" fillId="13" borderId="51" xfId="0" applyFont="1" applyFill="1" applyBorder="1" applyAlignment="1">
      <alignmen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4" fillId="15" borderId="46" xfId="0" applyFont="1" applyFill="1" applyBorder="1" applyAlignment="1">
      <alignment vertical="center" wrapText="1"/>
    </xf>
    <xf numFmtId="0" fontId="10" fillId="15" borderId="5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10" fillId="0" borderId="51" xfId="0" applyFont="1" applyBorder="1" applyAlignment="1">
      <alignment horizontal="left" vertical="center" wrapText="1"/>
    </xf>
    <xf numFmtId="0" fontId="10" fillId="13" borderId="5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11"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9" xfId="0" applyFont="1" applyFill="1" applyBorder="1" applyAlignment="1">
      <alignment horizontal="left" vertical="top" wrapText="1"/>
    </xf>
    <xf numFmtId="0" fontId="4" fillId="15" borderId="9" xfId="0" applyFont="1" applyFill="1" applyBorder="1" applyAlignment="1">
      <alignment horizontal="lef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3" borderId="3"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4" fillId="13" borderId="46" xfId="0" applyFont="1" applyFill="1" applyBorder="1" applyAlignment="1">
      <alignment vertical="center" wrapText="1"/>
    </xf>
    <xf numFmtId="0" fontId="4" fillId="13" borderId="9" xfId="0" applyFont="1" applyFill="1" applyBorder="1" applyAlignment="1">
      <alignment horizontal="center" vertical="center" wrapText="1" shrinkToFit="1"/>
    </xf>
    <xf numFmtId="0" fontId="4" fillId="13" borderId="11" xfId="0" applyFont="1" applyFill="1" applyBorder="1" applyAlignment="1">
      <alignment vertical="center" wrapText="1"/>
    </xf>
    <xf numFmtId="0" fontId="4" fillId="13" borderId="5"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81" fillId="14" borderId="46" xfId="0" applyFont="1" applyFill="1" applyBorder="1" applyAlignment="1">
      <alignmen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4" borderId="46" xfId="0" applyFont="1" applyFill="1" applyBorder="1" applyAlignment="1">
      <alignmen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9"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3" borderId="47" xfId="0" applyFont="1" applyFill="1" applyBorder="1" applyAlignment="1">
      <alignment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0" fillId="0" borderId="50" xfId="0" applyBorder="1" applyAlignment="1">
      <alignment horizontal="center" vertical="center" wrapText="1"/>
    </xf>
    <xf numFmtId="0" fontId="0" fillId="0" borderId="13" xfId="0" applyBorder="1" applyAlignment="1">
      <alignment horizontal="center"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9" xfId="0" applyFont="1" applyBorder="1" applyAlignment="1">
      <alignment horizontal="left" vertical="center"/>
    </xf>
    <xf numFmtId="0" fontId="82" fillId="0" borderId="6" xfId="0" applyFont="1" applyBorder="1" applyAlignment="1">
      <alignment horizontal="left" vertical="center"/>
    </xf>
    <xf numFmtId="0" fontId="82" fillId="0" borderId="50"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0" borderId="48" xfId="0" applyFont="1" applyBorder="1">
      <alignment vertical="center"/>
    </xf>
    <xf numFmtId="0" fontId="81" fillId="0" borderId="0" xfId="0" applyFont="1" applyAlignment="1">
      <alignment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3" borderId="46"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51"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10" fillId="0" borderId="5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cellXfs>
  <cellStyles count="25">
    <cellStyle name="パーセント" xfId="1" builtinId="5"/>
    <cellStyle name="パーセント 2" xfId="23" xr:uid="{6438CBFE-7C64-494A-9AF4-99BA33E12158}"/>
    <cellStyle name="ハイパーリンク" xfId="19" builtinId="8"/>
    <cellStyle name="桁区切り" xfId="2" builtinId="6"/>
    <cellStyle name="桁区切り 2" xfId="3" xr:uid="{00000000-0005-0000-0000-000002000000}"/>
    <cellStyle name="桁区切り 2 2" xfId="21" xr:uid="{5BA628ED-95DE-4419-AE5D-9B3FF7579834}"/>
    <cellStyle name="桁区切り 3" xfId="22" xr:uid="{9F116AD0-BC10-408D-9DAB-7A30D57B150D}"/>
    <cellStyle name="標準" xfId="0" builtinId="0"/>
    <cellStyle name="標準 11" xfId="4" xr:uid="{00000000-0005-0000-0000-000004000000}"/>
    <cellStyle name="標準 2" xfId="5" xr:uid="{00000000-0005-0000-0000-000005000000}"/>
    <cellStyle name="標準 2 2" xfId="6" xr:uid="{00000000-0005-0000-0000-000006000000}"/>
    <cellStyle name="標準 2 2 2" xfId="20" xr:uid="{720468CC-F354-4595-9BA7-4B7822D60B5D}"/>
    <cellStyle name="標準 2 3" xfId="16" xr:uid="{B0DBF028-EE23-486B-84A8-4D262B370EBB}"/>
    <cellStyle name="標準 2 4" xfId="7" xr:uid="{00000000-0005-0000-0000-000007000000}"/>
    <cellStyle name="標準 3" xfId="8" xr:uid="{00000000-0005-0000-0000-000008000000}"/>
    <cellStyle name="標準 3 2" xfId="9" xr:uid="{00000000-0005-0000-0000-000009000000}"/>
    <cellStyle name="標準 3 2 2" xfId="10" xr:uid="{00000000-0005-0000-0000-00000A000000}"/>
    <cellStyle name="標準 3 3" xfId="15" xr:uid="{00000000-0005-0000-0000-00000B000000}"/>
    <cellStyle name="標準 3 4" xfId="24" xr:uid="{D93E563C-A50A-438F-AA8F-2018689A4BB7}"/>
    <cellStyle name="標準 4" xfId="11" xr:uid="{00000000-0005-0000-0000-00000C000000}"/>
    <cellStyle name="標準 5" xfId="18" xr:uid="{09B021C8-2395-4456-9DFF-5E5030925657}"/>
    <cellStyle name="標準 7" xfId="12" xr:uid="{00000000-0005-0000-0000-00000D000000}"/>
    <cellStyle name="標準 8" xfId="13" xr:uid="{00000000-0005-0000-0000-00000E000000}"/>
    <cellStyle name="標準_⑤参考様式11,12号別紙(収支実績報告書（支援交付金））" xfId="14" xr:uid="{00000000-0005-0000-0000-00000F000000}"/>
    <cellStyle name="標準_出納帳20061221" xfId="17" xr:uid="{7F9D02AB-74DA-44BB-AF7F-2AD4B3D5BBB9}"/>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 Id="rId1" Type="http://schemas.openxmlformats.org/officeDocument/2006/relationships/externalLinkPath" Target="/&#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41%20&#23455;&#26045;&#29366;&#27841;/&#20196;&#21644;&#65299;&#24180;&#24230;&#23455;&#26045;&#29366;&#27841;/01_&#12487;&#12540;&#12479;&#12471;&#12540;&#12488;/01_&#20316;&#26989;&#20381;&#38972;/02_&#20316;&#26989;&#20381;&#38972;/00_&#9675;&#9675;&#30476;_R3DS.xlsx" TargetMode="External"/><Relationship Id="rId1" Type="http://schemas.openxmlformats.org/officeDocument/2006/relationships/externalLinkPath" Target="/F/41%20&#23455;&#26045;&#29366;&#27841;/&#20196;&#21644;&#65299;&#24180;&#24230;&#23455;&#26045;&#29366;&#27841;/01_&#12487;&#12540;&#12479;&#12471;&#12540;&#12488;/01_&#20316;&#26989;&#20381;&#38972;/02_&#20316;&#26989;&#20381;&#38972;/00_&#9675;&#9675;&#30476;_R3D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row r="11">
          <cell r="I11" t="str">
            <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row r="1">
          <cell r="E1" t="str">
            <v>地方公共団体コード</v>
          </cell>
        </row>
      </sheetData>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3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70C0"/>
  </sheetPr>
  <dimension ref="A1:IX63"/>
  <sheetViews>
    <sheetView showGridLines="0" tabSelected="1" view="pageBreakPreview" zoomScaleNormal="100" zoomScaleSheetLayoutView="100" workbookViewId="0">
      <selection activeCell="E9" sqref="E9"/>
    </sheetView>
  </sheetViews>
  <sheetFormatPr defaultColWidth="9" defaultRowHeight="18.75"/>
  <cols>
    <col min="1" max="2" width="2.75" style="1" customWidth="1"/>
    <col min="3" max="3" width="11" style="1" customWidth="1"/>
    <col min="4" max="4" width="17.625" style="1" customWidth="1"/>
    <col min="5" max="5" width="21.375" style="1" customWidth="1"/>
    <col min="6" max="6" width="14" style="1" customWidth="1"/>
    <col min="7" max="7" width="37.125" style="1" customWidth="1"/>
    <col min="8" max="8" width="2.625" style="1" customWidth="1"/>
    <col min="9" max="9" width="5.75" style="61" customWidth="1"/>
    <col min="10" max="258" width="9" style="61"/>
    <col min="259" max="16384" width="9" style="1"/>
  </cols>
  <sheetData>
    <row r="1" spans="1:258" ht="43.5" customHeight="1">
      <c r="A1" s="833" t="s">
        <v>2048</v>
      </c>
    </row>
    <row r="2" spans="1:258" ht="24" customHeight="1" thickBot="1">
      <c r="A2" s="15" t="s">
        <v>41</v>
      </c>
      <c r="B2" s="15"/>
      <c r="C2" s="15"/>
      <c r="D2" s="16"/>
      <c r="E2" s="16"/>
      <c r="F2" s="16"/>
      <c r="G2" s="16"/>
      <c r="H2" s="16"/>
    </row>
    <row r="3" spans="1:258" ht="21" customHeight="1">
      <c r="B3" s="17" t="s">
        <v>42</v>
      </c>
      <c r="C3" s="18"/>
      <c r="D3" s="25" t="s">
        <v>69</v>
      </c>
      <c r="E3" s="872" t="s">
        <v>45</v>
      </c>
      <c r="F3" s="872"/>
      <c r="G3" s="873"/>
    </row>
    <row r="4" spans="1:258" ht="21" customHeight="1">
      <c r="B4" s="19" t="s">
        <v>43</v>
      </c>
      <c r="C4" s="20"/>
      <c r="D4" s="26" t="s">
        <v>70</v>
      </c>
      <c r="E4" s="874" t="s">
        <v>46</v>
      </c>
      <c r="F4" s="874"/>
      <c r="G4" s="875"/>
    </row>
    <row r="5" spans="1:258" ht="21" customHeight="1">
      <c r="B5" s="19" t="s">
        <v>2049</v>
      </c>
      <c r="C5" s="20"/>
      <c r="D5" s="891" t="s">
        <v>73</v>
      </c>
      <c r="E5" s="891"/>
      <c r="F5" s="891"/>
      <c r="G5" s="892"/>
    </row>
    <row r="6" spans="1:258" ht="21" customHeight="1">
      <c r="B6" s="19" t="s">
        <v>44</v>
      </c>
      <c r="C6" s="20"/>
      <c r="D6" s="27" t="s">
        <v>74</v>
      </c>
      <c r="G6" s="13"/>
    </row>
    <row r="7" spans="1:258" ht="21" customHeight="1" thickBot="1">
      <c r="B7" s="21" t="s">
        <v>75</v>
      </c>
      <c r="C7" s="22"/>
      <c r="D7" s="893" t="s">
        <v>76</v>
      </c>
      <c r="E7" s="893"/>
      <c r="F7" s="893"/>
      <c r="G7" s="894"/>
    </row>
    <row r="8" spans="1:258" ht="6.75" customHeight="1"/>
    <row r="9" spans="1:258" ht="24" customHeight="1">
      <c r="A9" s="15" t="s">
        <v>200</v>
      </c>
      <c r="B9" s="16"/>
      <c r="C9" s="16"/>
      <c r="D9" s="16"/>
      <c r="E9" s="16"/>
      <c r="F9" s="16"/>
      <c r="G9" s="16"/>
      <c r="H9" s="16"/>
      <c r="K9" s="860"/>
      <c r="L9" s="860"/>
      <c r="M9" s="860"/>
    </row>
    <row r="10" spans="1:258" ht="45.75" customHeight="1">
      <c r="B10" s="897" t="s">
        <v>1937</v>
      </c>
      <c r="C10" s="897"/>
      <c r="D10" s="897"/>
      <c r="E10" s="897"/>
      <c r="F10" s="897"/>
      <c r="G10" s="897"/>
    </row>
    <row r="11" spans="1:258" ht="21.75" customHeight="1">
      <c r="A11" s="62"/>
      <c r="B11" s="895" t="s">
        <v>1887</v>
      </c>
      <c r="C11" s="896"/>
      <c r="D11" s="896"/>
      <c r="E11" s="896"/>
      <c r="F11" s="896"/>
      <c r="G11" s="896"/>
      <c r="H11" s="61"/>
    </row>
    <row r="12" spans="1:258" ht="7.5" customHeight="1">
      <c r="A12" s="602"/>
      <c r="B12" s="603"/>
      <c r="C12" s="604"/>
      <c r="D12" s="604"/>
      <c r="E12" s="604"/>
      <c r="F12" s="604"/>
      <c r="G12" s="604"/>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row>
    <row r="13" spans="1:258" ht="23.25" customHeight="1">
      <c r="B13" s="900" t="s">
        <v>1997</v>
      </c>
      <c r="C13" s="900"/>
      <c r="D13" s="900"/>
      <c r="E13" s="900"/>
      <c r="F13" s="900"/>
      <c r="G13" s="900"/>
    </row>
    <row r="14" spans="1:258" ht="23.25" customHeight="1">
      <c r="B14" s="902" t="s">
        <v>1998</v>
      </c>
      <c r="C14" s="902"/>
      <c r="D14" s="902"/>
      <c r="E14" s="902"/>
      <c r="F14" s="902"/>
      <c r="G14" s="902"/>
    </row>
    <row r="15" spans="1:258" ht="36" customHeight="1">
      <c r="B15" s="901" t="s">
        <v>1996</v>
      </c>
      <c r="C15" s="901"/>
      <c r="D15" s="901"/>
      <c r="E15" s="901"/>
      <c r="F15" s="901"/>
      <c r="G15" s="901"/>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0"/>
      <c r="AH15" s="860"/>
      <c r="AI15" s="860"/>
      <c r="AJ15" s="860"/>
      <c r="AK15" s="860"/>
      <c r="AL15" s="860"/>
      <c r="AM15" s="860"/>
      <c r="AN15" s="860"/>
      <c r="AO15" s="860"/>
      <c r="AP15" s="860"/>
      <c r="AQ15" s="860"/>
      <c r="AR15" s="860"/>
      <c r="AS15" s="860"/>
      <c r="AT15" s="860"/>
      <c r="AU15" s="860"/>
      <c r="AV15" s="860"/>
      <c r="AW15" s="860"/>
      <c r="AX15" s="860"/>
      <c r="AY15" s="860"/>
      <c r="AZ15" s="860"/>
      <c r="BA15" s="860"/>
      <c r="BB15" s="860"/>
      <c r="BC15" s="860"/>
      <c r="BD15" s="860"/>
      <c r="BE15" s="860"/>
      <c r="BF15" s="860"/>
      <c r="BG15" s="860"/>
      <c r="BH15" s="860"/>
      <c r="BI15" s="860"/>
      <c r="BJ15" s="860"/>
      <c r="BK15" s="860"/>
      <c r="BL15" s="860"/>
      <c r="BM15" s="860"/>
      <c r="BN15" s="860"/>
      <c r="BO15" s="860"/>
      <c r="BP15" s="860"/>
      <c r="BQ15" s="860"/>
      <c r="BR15" s="860"/>
      <c r="BS15" s="860"/>
      <c r="BT15" s="860"/>
      <c r="BU15" s="860"/>
      <c r="BV15" s="860"/>
      <c r="BW15" s="860"/>
      <c r="BX15" s="860"/>
      <c r="BY15" s="860"/>
      <c r="BZ15" s="860"/>
      <c r="CA15" s="860"/>
      <c r="CB15" s="860"/>
      <c r="CC15" s="860"/>
      <c r="CD15" s="860"/>
      <c r="CE15" s="860"/>
      <c r="CF15" s="860"/>
      <c r="CG15" s="860"/>
      <c r="CH15" s="860"/>
      <c r="CI15" s="860"/>
      <c r="CJ15" s="860"/>
      <c r="CK15" s="860"/>
      <c r="CL15" s="860"/>
      <c r="CM15" s="860"/>
      <c r="CN15" s="860"/>
      <c r="CO15" s="860"/>
      <c r="CP15" s="860"/>
      <c r="CQ15" s="860"/>
      <c r="CR15" s="860"/>
      <c r="CS15" s="860"/>
      <c r="CT15" s="860"/>
      <c r="CU15" s="860"/>
      <c r="CV15" s="860"/>
      <c r="CW15" s="860"/>
      <c r="CX15" s="860"/>
      <c r="CY15" s="860"/>
      <c r="CZ15" s="860"/>
      <c r="DA15" s="860"/>
      <c r="DB15" s="860"/>
      <c r="DC15" s="860"/>
      <c r="DD15" s="860"/>
      <c r="DE15" s="860"/>
      <c r="DF15" s="860"/>
      <c r="DG15" s="860"/>
      <c r="DH15" s="860"/>
      <c r="DI15" s="860"/>
      <c r="DJ15" s="860"/>
      <c r="DK15" s="860"/>
      <c r="DL15" s="860"/>
      <c r="DM15" s="860"/>
      <c r="DN15" s="860"/>
      <c r="DO15" s="860"/>
      <c r="DP15" s="860"/>
      <c r="DQ15" s="860"/>
      <c r="DR15" s="860"/>
      <c r="DS15" s="860"/>
      <c r="DT15" s="860"/>
      <c r="DU15" s="860"/>
      <c r="DV15" s="860"/>
      <c r="DW15" s="860"/>
      <c r="DX15" s="860"/>
      <c r="DY15" s="860"/>
      <c r="DZ15" s="860"/>
      <c r="EA15" s="860"/>
      <c r="EB15" s="860"/>
      <c r="EC15" s="860"/>
      <c r="ED15" s="860"/>
      <c r="EE15" s="860"/>
      <c r="EF15" s="860"/>
      <c r="EG15" s="860"/>
      <c r="EH15" s="860"/>
      <c r="EI15" s="860"/>
      <c r="EJ15" s="860"/>
      <c r="EK15" s="860"/>
      <c r="EL15" s="860"/>
      <c r="EM15" s="860"/>
      <c r="EN15" s="860"/>
      <c r="EO15" s="860"/>
      <c r="EP15" s="860"/>
      <c r="EQ15" s="860"/>
      <c r="ER15" s="860"/>
      <c r="ES15" s="860"/>
      <c r="ET15" s="860"/>
      <c r="EU15" s="860"/>
      <c r="EV15" s="860"/>
      <c r="EW15" s="860"/>
      <c r="EX15" s="860"/>
      <c r="EY15" s="860"/>
      <c r="EZ15" s="860"/>
      <c r="FA15" s="860"/>
      <c r="FB15" s="860"/>
      <c r="FC15" s="860"/>
      <c r="FD15" s="860"/>
      <c r="FE15" s="860"/>
      <c r="FF15" s="860"/>
      <c r="FG15" s="860"/>
      <c r="FH15" s="860"/>
      <c r="FI15" s="860"/>
      <c r="FJ15" s="860"/>
      <c r="FK15" s="860"/>
      <c r="FL15" s="860"/>
      <c r="FM15" s="860"/>
      <c r="FN15" s="860"/>
      <c r="FO15" s="860"/>
      <c r="FP15" s="860"/>
      <c r="FQ15" s="860"/>
      <c r="FR15" s="860"/>
      <c r="FS15" s="860"/>
      <c r="FT15" s="860"/>
      <c r="FU15" s="860"/>
      <c r="FV15" s="860"/>
      <c r="FW15" s="860"/>
      <c r="FX15" s="860"/>
      <c r="FY15" s="860"/>
      <c r="FZ15" s="860"/>
      <c r="GA15" s="860"/>
      <c r="GB15" s="860"/>
      <c r="GC15" s="860"/>
      <c r="GD15" s="860"/>
      <c r="GE15" s="860"/>
      <c r="GF15" s="860"/>
      <c r="GG15" s="860"/>
      <c r="GH15" s="860"/>
      <c r="GI15" s="860"/>
      <c r="GJ15" s="860"/>
      <c r="GK15" s="860"/>
      <c r="GL15" s="860"/>
      <c r="GM15" s="860"/>
      <c r="GN15" s="860"/>
      <c r="GO15" s="860"/>
      <c r="GP15" s="860"/>
      <c r="GQ15" s="860"/>
      <c r="GR15" s="860"/>
      <c r="GS15" s="860"/>
      <c r="GT15" s="860"/>
      <c r="GU15" s="860"/>
      <c r="GV15" s="860"/>
      <c r="GW15" s="860"/>
      <c r="GX15" s="860"/>
      <c r="GY15" s="860"/>
      <c r="GZ15" s="860"/>
      <c r="HA15" s="860"/>
      <c r="HB15" s="860"/>
      <c r="HC15" s="860"/>
      <c r="HD15" s="860"/>
      <c r="HE15" s="860"/>
      <c r="HF15" s="860"/>
      <c r="HG15" s="860"/>
      <c r="HH15" s="860"/>
      <c r="HI15" s="860"/>
      <c r="HJ15" s="860"/>
      <c r="HK15" s="860"/>
      <c r="HL15" s="860"/>
      <c r="HM15" s="860"/>
      <c r="HN15" s="860"/>
      <c r="HO15" s="860"/>
      <c r="HP15" s="860"/>
      <c r="HQ15" s="860"/>
      <c r="HR15" s="860"/>
      <c r="HS15" s="860"/>
      <c r="HT15" s="860"/>
      <c r="HU15" s="860"/>
      <c r="HV15" s="860"/>
      <c r="HW15" s="860"/>
      <c r="HX15" s="860"/>
      <c r="HY15" s="860"/>
      <c r="HZ15" s="860"/>
      <c r="IA15" s="860"/>
      <c r="IB15" s="860"/>
      <c r="IC15" s="860"/>
      <c r="ID15" s="860"/>
      <c r="IE15" s="860"/>
      <c r="IF15" s="860"/>
      <c r="IG15" s="860"/>
      <c r="IH15" s="860"/>
      <c r="II15" s="860"/>
      <c r="IJ15" s="860"/>
      <c r="IK15" s="860"/>
      <c r="IL15" s="860"/>
      <c r="IM15" s="860"/>
      <c r="IN15" s="860"/>
      <c r="IO15" s="860"/>
      <c r="IP15" s="860"/>
      <c r="IQ15" s="860"/>
      <c r="IR15" s="860"/>
      <c r="IS15" s="860"/>
      <c r="IT15" s="860"/>
      <c r="IU15" s="860"/>
      <c r="IV15" s="860"/>
      <c r="IW15" s="860"/>
      <c r="IX15" s="860"/>
    </row>
    <row r="16" spans="1:258" ht="18.75" customHeight="1">
      <c r="B16" s="898" t="s">
        <v>436</v>
      </c>
      <c r="C16" s="898"/>
      <c r="D16" s="898"/>
      <c r="E16" s="898"/>
      <c r="F16" s="898"/>
      <c r="G16" s="898"/>
    </row>
    <row r="17" spans="1:258" ht="30" customHeight="1">
      <c r="B17" s="897" t="s">
        <v>57</v>
      </c>
      <c r="C17" s="897"/>
      <c r="D17" s="897"/>
      <c r="E17" s="897"/>
      <c r="F17" s="897"/>
      <c r="G17" s="897"/>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0"/>
      <c r="AL17" s="860"/>
      <c r="AM17" s="860"/>
      <c r="AN17" s="860"/>
      <c r="AO17" s="860"/>
      <c r="AP17" s="860"/>
      <c r="AQ17" s="860"/>
      <c r="AR17" s="860"/>
      <c r="AS17" s="860"/>
      <c r="AT17" s="860"/>
      <c r="AU17" s="860"/>
      <c r="AV17" s="860"/>
      <c r="AW17" s="860"/>
      <c r="AX17" s="860"/>
      <c r="AY17" s="860"/>
      <c r="AZ17" s="860"/>
      <c r="BA17" s="860"/>
      <c r="BB17" s="860"/>
      <c r="BC17" s="860"/>
      <c r="BD17" s="860"/>
      <c r="BE17" s="860"/>
      <c r="BF17" s="860"/>
      <c r="BG17" s="860"/>
      <c r="BH17" s="860"/>
      <c r="BI17" s="860"/>
      <c r="BJ17" s="860"/>
      <c r="BK17" s="860"/>
      <c r="BL17" s="860"/>
      <c r="BM17" s="860"/>
      <c r="BN17" s="860"/>
      <c r="BO17" s="860"/>
      <c r="BP17" s="860"/>
      <c r="BQ17" s="860"/>
      <c r="BR17" s="860"/>
      <c r="BS17" s="860"/>
      <c r="BT17" s="860"/>
      <c r="BU17" s="860"/>
      <c r="BV17" s="860"/>
      <c r="BW17" s="860"/>
      <c r="BX17" s="860"/>
      <c r="BY17" s="860"/>
      <c r="BZ17" s="860"/>
      <c r="CA17" s="860"/>
      <c r="CB17" s="860"/>
      <c r="CC17" s="860"/>
      <c r="CD17" s="860"/>
      <c r="CE17" s="860"/>
      <c r="CF17" s="860"/>
      <c r="CG17" s="860"/>
      <c r="CH17" s="860"/>
      <c r="CI17" s="860"/>
      <c r="CJ17" s="860"/>
      <c r="CK17" s="860"/>
      <c r="CL17" s="860"/>
      <c r="CM17" s="860"/>
      <c r="CN17" s="860"/>
      <c r="CO17" s="860"/>
      <c r="CP17" s="860"/>
      <c r="CQ17" s="860"/>
      <c r="CR17" s="860"/>
      <c r="CS17" s="860"/>
      <c r="CT17" s="860"/>
      <c r="CU17" s="860"/>
      <c r="CV17" s="860"/>
      <c r="CW17" s="860"/>
      <c r="CX17" s="860"/>
      <c r="CY17" s="860"/>
      <c r="CZ17" s="860"/>
      <c r="DA17" s="860"/>
      <c r="DB17" s="860"/>
      <c r="DC17" s="860"/>
      <c r="DD17" s="860"/>
      <c r="DE17" s="860"/>
      <c r="DF17" s="860"/>
      <c r="DG17" s="860"/>
      <c r="DH17" s="860"/>
      <c r="DI17" s="860"/>
      <c r="DJ17" s="860"/>
      <c r="DK17" s="860"/>
      <c r="DL17" s="860"/>
      <c r="DM17" s="860"/>
      <c r="DN17" s="860"/>
      <c r="DO17" s="860"/>
      <c r="DP17" s="860"/>
      <c r="DQ17" s="860"/>
      <c r="DR17" s="860"/>
      <c r="DS17" s="860"/>
      <c r="DT17" s="860"/>
      <c r="DU17" s="860"/>
      <c r="DV17" s="860"/>
      <c r="DW17" s="860"/>
      <c r="DX17" s="860"/>
      <c r="DY17" s="860"/>
      <c r="DZ17" s="860"/>
      <c r="EA17" s="860"/>
      <c r="EB17" s="860"/>
      <c r="EC17" s="860"/>
      <c r="ED17" s="860"/>
      <c r="EE17" s="860"/>
      <c r="EF17" s="860"/>
      <c r="EG17" s="860"/>
      <c r="EH17" s="860"/>
      <c r="EI17" s="860"/>
      <c r="EJ17" s="860"/>
      <c r="EK17" s="860"/>
      <c r="EL17" s="860"/>
      <c r="EM17" s="860"/>
      <c r="EN17" s="860"/>
      <c r="EO17" s="860"/>
      <c r="EP17" s="860"/>
      <c r="EQ17" s="860"/>
      <c r="ER17" s="860"/>
      <c r="ES17" s="860"/>
      <c r="ET17" s="860"/>
      <c r="EU17" s="860"/>
      <c r="EV17" s="860"/>
      <c r="EW17" s="860"/>
      <c r="EX17" s="860"/>
      <c r="EY17" s="860"/>
      <c r="EZ17" s="860"/>
      <c r="FA17" s="860"/>
      <c r="FB17" s="860"/>
      <c r="FC17" s="860"/>
      <c r="FD17" s="860"/>
      <c r="FE17" s="860"/>
      <c r="FF17" s="860"/>
      <c r="FG17" s="860"/>
      <c r="FH17" s="860"/>
      <c r="FI17" s="860"/>
      <c r="FJ17" s="860"/>
      <c r="FK17" s="860"/>
      <c r="FL17" s="860"/>
      <c r="FM17" s="860"/>
      <c r="FN17" s="860"/>
      <c r="FO17" s="860"/>
      <c r="FP17" s="860"/>
      <c r="FQ17" s="860"/>
      <c r="FR17" s="860"/>
      <c r="FS17" s="860"/>
      <c r="FT17" s="860"/>
      <c r="FU17" s="860"/>
      <c r="FV17" s="860"/>
      <c r="FW17" s="860"/>
      <c r="FX17" s="860"/>
      <c r="FY17" s="860"/>
      <c r="FZ17" s="860"/>
      <c r="GA17" s="860"/>
      <c r="GB17" s="860"/>
      <c r="GC17" s="860"/>
      <c r="GD17" s="860"/>
      <c r="GE17" s="860"/>
      <c r="GF17" s="860"/>
      <c r="GG17" s="860"/>
      <c r="GH17" s="860"/>
      <c r="GI17" s="860"/>
      <c r="GJ17" s="860"/>
      <c r="GK17" s="860"/>
      <c r="GL17" s="860"/>
      <c r="GM17" s="860"/>
      <c r="GN17" s="860"/>
      <c r="GO17" s="860"/>
      <c r="GP17" s="860"/>
      <c r="GQ17" s="860"/>
      <c r="GR17" s="860"/>
      <c r="GS17" s="860"/>
      <c r="GT17" s="860"/>
      <c r="GU17" s="860"/>
      <c r="GV17" s="860"/>
      <c r="GW17" s="860"/>
      <c r="GX17" s="860"/>
      <c r="GY17" s="860"/>
      <c r="GZ17" s="860"/>
      <c r="HA17" s="860"/>
      <c r="HB17" s="860"/>
      <c r="HC17" s="860"/>
      <c r="HD17" s="860"/>
      <c r="HE17" s="860"/>
      <c r="HF17" s="860"/>
      <c r="HG17" s="860"/>
      <c r="HH17" s="860"/>
      <c r="HI17" s="860"/>
      <c r="HJ17" s="860"/>
      <c r="HK17" s="860"/>
      <c r="HL17" s="860"/>
      <c r="HM17" s="860"/>
      <c r="HN17" s="860"/>
      <c r="HO17" s="860"/>
      <c r="HP17" s="860"/>
      <c r="HQ17" s="860"/>
      <c r="HR17" s="860"/>
      <c r="HS17" s="860"/>
      <c r="HT17" s="860"/>
      <c r="HU17" s="860"/>
      <c r="HV17" s="860"/>
      <c r="HW17" s="860"/>
      <c r="HX17" s="860"/>
      <c r="HY17" s="860"/>
      <c r="HZ17" s="860"/>
      <c r="IA17" s="860"/>
      <c r="IB17" s="860"/>
      <c r="IC17" s="860"/>
      <c r="ID17" s="860"/>
      <c r="IE17" s="860"/>
      <c r="IF17" s="860"/>
      <c r="IG17" s="860"/>
      <c r="IH17" s="860"/>
      <c r="II17" s="860"/>
      <c r="IJ17" s="860"/>
      <c r="IK17" s="860"/>
      <c r="IL17" s="860"/>
      <c r="IM17" s="860"/>
      <c r="IN17" s="860"/>
      <c r="IO17" s="860"/>
      <c r="IP17" s="860"/>
      <c r="IQ17" s="860"/>
      <c r="IR17" s="860"/>
      <c r="IS17" s="860"/>
      <c r="IT17" s="860"/>
      <c r="IU17" s="860"/>
      <c r="IV17" s="860"/>
      <c r="IW17" s="860"/>
      <c r="IX17" s="860"/>
    </row>
    <row r="18" spans="1:258" ht="21" customHeight="1">
      <c r="B18" s="890" t="s">
        <v>848</v>
      </c>
      <c r="C18" s="890"/>
      <c r="D18" s="890"/>
      <c r="E18" s="890"/>
      <c r="F18" s="890"/>
      <c r="G18" s="890"/>
    </row>
    <row r="19" spans="1:258" ht="9.75" customHeight="1"/>
    <row r="20" spans="1:258" ht="23.25" customHeight="1">
      <c r="A20" s="15" t="s">
        <v>38</v>
      </c>
      <c r="B20" s="15"/>
      <c r="C20" s="16"/>
      <c r="D20" s="15"/>
      <c r="E20" s="15"/>
      <c r="F20" s="15"/>
      <c r="G20" s="15"/>
      <c r="H20" s="16"/>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c r="AG20" s="860"/>
      <c r="AH20" s="860"/>
      <c r="AI20" s="860"/>
      <c r="AJ20" s="860"/>
      <c r="AK20" s="860"/>
      <c r="AL20" s="860"/>
      <c r="AM20" s="860"/>
      <c r="AN20" s="860"/>
      <c r="AO20" s="860"/>
      <c r="AP20" s="860"/>
      <c r="AQ20" s="860"/>
      <c r="AR20" s="860"/>
      <c r="AS20" s="860"/>
      <c r="AT20" s="860"/>
      <c r="AU20" s="860"/>
      <c r="AV20" s="860"/>
      <c r="AW20" s="860"/>
      <c r="AX20" s="860"/>
      <c r="AY20" s="860"/>
      <c r="AZ20" s="860"/>
      <c r="BA20" s="860"/>
      <c r="BB20" s="860"/>
      <c r="BC20" s="860"/>
      <c r="BD20" s="860"/>
      <c r="BE20" s="860"/>
      <c r="BF20" s="860"/>
      <c r="BG20" s="860"/>
      <c r="BH20" s="860"/>
      <c r="BI20" s="860"/>
      <c r="BJ20" s="860"/>
      <c r="BK20" s="860"/>
      <c r="BL20" s="860"/>
      <c r="BM20" s="860"/>
      <c r="BN20" s="860"/>
      <c r="BO20" s="860"/>
      <c r="BP20" s="860"/>
      <c r="BQ20" s="860"/>
      <c r="BR20" s="860"/>
      <c r="BS20" s="860"/>
      <c r="BT20" s="860"/>
      <c r="BU20" s="860"/>
      <c r="BV20" s="860"/>
      <c r="BW20" s="860"/>
      <c r="BX20" s="860"/>
      <c r="BY20" s="860"/>
      <c r="BZ20" s="860"/>
      <c r="CA20" s="860"/>
      <c r="CB20" s="860"/>
      <c r="CC20" s="860"/>
      <c r="CD20" s="860"/>
      <c r="CE20" s="860"/>
      <c r="CF20" s="860"/>
      <c r="CG20" s="860"/>
      <c r="CH20" s="860"/>
      <c r="CI20" s="860"/>
      <c r="CJ20" s="860"/>
      <c r="CK20" s="860"/>
      <c r="CL20" s="860"/>
      <c r="CM20" s="860"/>
      <c r="CN20" s="860"/>
      <c r="CO20" s="860"/>
      <c r="CP20" s="860"/>
      <c r="CQ20" s="860"/>
      <c r="CR20" s="860"/>
      <c r="CS20" s="860"/>
      <c r="CT20" s="860"/>
      <c r="CU20" s="860"/>
      <c r="CV20" s="860"/>
      <c r="CW20" s="860"/>
      <c r="CX20" s="860"/>
      <c r="CY20" s="860"/>
      <c r="CZ20" s="860"/>
      <c r="DA20" s="860"/>
      <c r="DB20" s="860"/>
      <c r="DC20" s="860"/>
      <c r="DD20" s="860"/>
      <c r="DE20" s="860"/>
      <c r="DF20" s="860"/>
      <c r="DG20" s="860"/>
      <c r="DH20" s="860"/>
      <c r="DI20" s="860"/>
      <c r="DJ20" s="860"/>
      <c r="DK20" s="860"/>
      <c r="DL20" s="860"/>
      <c r="DM20" s="860"/>
      <c r="DN20" s="860"/>
      <c r="DO20" s="860"/>
      <c r="DP20" s="860"/>
      <c r="DQ20" s="860"/>
      <c r="DR20" s="860"/>
      <c r="DS20" s="860"/>
      <c r="DT20" s="860"/>
      <c r="DU20" s="860"/>
      <c r="DV20" s="860"/>
      <c r="DW20" s="860"/>
      <c r="DX20" s="860"/>
      <c r="DY20" s="860"/>
      <c r="DZ20" s="860"/>
      <c r="EA20" s="860"/>
      <c r="EB20" s="860"/>
      <c r="EC20" s="860"/>
      <c r="ED20" s="860"/>
      <c r="EE20" s="860"/>
      <c r="EF20" s="860"/>
      <c r="EG20" s="860"/>
      <c r="EH20" s="860"/>
      <c r="EI20" s="860"/>
      <c r="EJ20" s="860"/>
      <c r="EK20" s="860"/>
      <c r="EL20" s="860"/>
      <c r="EM20" s="860"/>
      <c r="EN20" s="860"/>
      <c r="EO20" s="860"/>
      <c r="EP20" s="860"/>
      <c r="EQ20" s="860"/>
      <c r="ER20" s="860"/>
      <c r="ES20" s="860"/>
      <c r="ET20" s="860"/>
      <c r="EU20" s="860"/>
      <c r="EV20" s="860"/>
      <c r="EW20" s="860"/>
      <c r="EX20" s="860"/>
      <c r="EY20" s="860"/>
      <c r="EZ20" s="860"/>
      <c r="FA20" s="860"/>
      <c r="FB20" s="860"/>
      <c r="FC20" s="860"/>
      <c r="FD20" s="860"/>
      <c r="FE20" s="860"/>
      <c r="FF20" s="860"/>
      <c r="FG20" s="860"/>
      <c r="FH20" s="860"/>
      <c r="FI20" s="860"/>
      <c r="FJ20" s="860"/>
      <c r="FK20" s="860"/>
      <c r="FL20" s="860"/>
      <c r="FM20" s="860"/>
      <c r="FN20" s="860"/>
      <c r="FO20" s="860"/>
      <c r="FP20" s="860"/>
      <c r="FQ20" s="860"/>
      <c r="FR20" s="860"/>
      <c r="FS20" s="860"/>
      <c r="FT20" s="860"/>
      <c r="FU20" s="860"/>
      <c r="FV20" s="860"/>
      <c r="FW20" s="860"/>
      <c r="FX20" s="860"/>
      <c r="FY20" s="860"/>
      <c r="FZ20" s="860"/>
      <c r="GA20" s="860"/>
      <c r="GB20" s="860"/>
      <c r="GC20" s="860"/>
      <c r="GD20" s="860"/>
      <c r="GE20" s="860"/>
      <c r="GF20" s="860"/>
      <c r="GG20" s="860"/>
      <c r="GH20" s="860"/>
      <c r="GI20" s="860"/>
      <c r="GJ20" s="860"/>
      <c r="GK20" s="860"/>
      <c r="GL20" s="860"/>
      <c r="GM20" s="860"/>
      <c r="GN20" s="860"/>
      <c r="GO20" s="860"/>
      <c r="GP20" s="860"/>
      <c r="GQ20" s="860"/>
      <c r="GR20" s="860"/>
      <c r="GS20" s="860"/>
      <c r="GT20" s="860"/>
      <c r="GU20" s="860"/>
      <c r="GV20" s="860"/>
      <c r="GW20" s="860"/>
      <c r="GX20" s="860"/>
      <c r="GY20" s="860"/>
      <c r="GZ20" s="860"/>
      <c r="HA20" s="860"/>
      <c r="HB20" s="860"/>
      <c r="HC20" s="860"/>
      <c r="HD20" s="860"/>
      <c r="HE20" s="860"/>
      <c r="HF20" s="860"/>
      <c r="HG20" s="860"/>
      <c r="HH20" s="860"/>
      <c r="HI20" s="860"/>
      <c r="HJ20" s="860"/>
      <c r="HK20" s="860"/>
      <c r="HL20" s="860"/>
      <c r="HM20" s="860"/>
      <c r="HN20" s="860"/>
      <c r="HO20" s="860"/>
      <c r="HP20" s="860"/>
      <c r="HQ20" s="860"/>
      <c r="HR20" s="860"/>
      <c r="HS20" s="860"/>
      <c r="HT20" s="860"/>
      <c r="HU20" s="860"/>
      <c r="HV20" s="860"/>
      <c r="HW20" s="860"/>
      <c r="HX20" s="860"/>
      <c r="HY20" s="860"/>
      <c r="HZ20" s="860"/>
      <c r="IA20" s="860"/>
      <c r="IB20" s="860"/>
      <c r="IC20" s="860"/>
      <c r="ID20" s="860"/>
      <c r="IE20" s="860"/>
      <c r="IF20" s="860"/>
      <c r="IG20" s="860"/>
      <c r="IH20" s="860"/>
      <c r="II20" s="860"/>
      <c r="IJ20" s="860"/>
      <c r="IK20" s="860"/>
      <c r="IL20" s="860"/>
      <c r="IM20" s="860"/>
      <c r="IN20" s="860"/>
      <c r="IO20" s="860"/>
      <c r="IP20" s="860"/>
      <c r="IQ20" s="860"/>
      <c r="IR20" s="860"/>
      <c r="IS20" s="860"/>
      <c r="IT20" s="860"/>
      <c r="IU20" s="860"/>
      <c r="IV20" s="860"/>
      <c r="IW20" s="860"/>
      <c r="IX20" s="860"/>
    </row>
    <row r="21" spans="1:258" ht="21.75" customHeight="1">
      <c r="A21" s="1" t="s">
        <v>39</v>
      </c>
    </row>
    <row r="22" spans="1:258" ht="21" customHeight="1">
      <c r="B22" s="865" t="s">
        <v>1853</v>
      </c>
      <c r="C22" s="866"/>
      <c r="D22" s="865" t="s">
        <v>1162</v>
      </c>
      <c r="E22" s="866"/>
      <c r="F22" s="597" t="s">
        <v>1854</v>
      </c>
      <c r="G22" s="601" t="s">
        <v>37</v>
      </c>
    </row>
    <row r="23" spans="1:258" ht="30" customHeight="1">
      <c r="B23" s="882" t="s">
        <v>1861</v>
      </c>
      <c r="C23" s="883"/>
      <c r="D23" s="886" t="s">
        <v>1522</v>
      </c>
      <c r="E23" s="887"/>
      <c r="F23" s="831" t="s">
        <v>2037</v>
      </c>
      <c r="G23" s="609" t="s">
        <v>1862</v>
      </c>
    </row>
    <row r="24" spans="1:258" ht="30" customHeight="1">
      <c r="B24" s="884"/>
      <c r="C24" s="885"/>
      <c r="D24" s="888"/>
      <c r="E24" s="889"/>
      <c r="F24" s="831" t="s">
        <v>2037</v>
      </c>
      <c r="G24" s="609" t="s">
        <v>1863</v>
      </c>
    </row>
    <row r="25" spans="1:258" ht="48.75" customHeight="1">
      <c r="B25" s="596"/>
      <c r="C25" s="595" t="s">
        <v>1947</v>
      </c>
      <c r="D25" s="878" t="s">
        <v>1864</v>
      </c>
      <c r="E25" s="879"/>
      <c r="F25" s="831" t="s">
        <v>2037</v>
      </c>
      <c r="G25" s="609" t="s">
        <v>1875</v>
      </c>
    </row>
    <row r="26" spans="1:258" ht="33" customHeight="1">
      <c r="B26" s="594"/>
      <c r="C26" s="63" t="s">
        <v>1847</v>
      </c>
      <c r="D26" s="876" t="s">
        <v>1848</v>
      </c>
      <c r="E26" s="877"/>
      <c r="F26" s="831" t="s">
        <v>2037</v>
      </c>
      <c r="G26" s="610" t="s">
        <v>1876</v>
      </c>
    </row>
    <row r="27" spans="1:258" ht="33" customHeight="1">
      <c r="B27" s="594"/>
      <c r="C27" s="63" t="s">
        <v>1849</v>
      </c>
      <c r="D27" s="876" t="s">
        <v>1850</v>
      </c>
      <c r="E27" s="877"/>
      <c r="F27" s="831" t="s">
        <v>2037</v>
      </c>
      <c r="G27" s="610" t="s">
        <v>1877</v>
      </c>
    </row>
    <row r="28" spans="1:258" ht="33" customHeight="1">
      <c r="A28" s="4"/>
      <c r="B28" s="594"/>
      <c r="C28" s="23" t="s">
        <v>1851</v>
      </c>
      <c r="D28" s="880" t="s">
        <v>1852</v>
      </c>
      <c r="E28" s="881"/>
      <c r="F28" s="832" t="s">
        <v>2038</v>
      </c>
      <c r="G28" s="610" t="s">
        <v>1878</v>
      </c>
    </row>
    <row r="29" spans="1:258" ht="33" customHeight="1">
      <c r="A29" s="4"/>
      <c r="B29" s="594"/>
      <c r="C29" s="23" t="s">
        <v>1846</v>
      </c>
      <c r="D29" s="853" t="s">
        <v>850</v>
      </c>
      <c r="E29" s="854"/>
      <c r="F29" s="832" t="s">
        <v>2038</v>
      </c>
      <c r="G29" s="611" t="s">
        <v>1879</v>
      </c>
    </row>
    <row r="30" spans="1:258" ht="33" customHeight="1">
      <c r="A30" s="4"/>
      <c r="B30" s="594"/>
      <c r="C30" s="23" t="s">
        <v>1855</v>
      </c>
      <c r="D30" s="853" t="s">
        <v>396</v>
      </c>
      <c r="E30" s="854"/>
      <c r="F30" s="832" t="s">
        <v>2038</v>
      </c>
      <c r="G30" s="612" t="s">
        <v>1880</v>
      </c>
    </row>
    <row r="31" spans="1:258" ht="33" customHeight="1">
      <c r="A31" s="4"/>
      <c r="B31" s="594"/>
      <c r="C31" s="23" t="s">
        <v>1856</v>
      </c>
      <c r="D31" s="853" t="s">
        <v>1865</v>
      </c>
      <c r="E31" s="854"/>
      <c r="F31" s="832" t="s">
        <v>2038</v>
      </c>
      <c r="G31" s="612" t="s">
        <v>1881</v>
      </c>
    </row>
    <row r="32" spans="1:258" ht="33" customHeight="1">
      <c r="A32" s="4"/>
      <c r="B32" s="594"/>
      <c r="C32" s="23" t="s">
        <v>1857</v>
      </c>
      <c r="D32" s="853" t="s">
        <v>295</v>
      </c>
      <c r="E32" s="854"/>
      <c r="F32" s="832" t="s">
        <v>2038</v>
      </c>
      <c r="G32" s="612" t="s">
        <v>1882</v>
      </c>
    </row>
    <row r="33" spans="1:258" ht="33" customHeight="1">
      <c r="A33" s="4"/>
      <c r="B33" s="594"/>
      <c r="C33" s="23" t="s">
        <v>2039</v>
      </c>
      <c r="D33" s="853" t="s">
        <v>2040</v>
      </c>
      <c r="E33" s="854"/>
      <c r="F33" s="832" t="s">
        <v>2041</v>
      </c>
      <c r="G33" s="610" t="s">
        <v>2047</v>
      </c>
    </row>
    <row r="34" spans="1:258" ht="33" customHeight="1">
      <c r="A34" s="4"/>
      <c r="B34" s="594"/>
      <c r="C34" s="63" t="s">
        <v>1858</v>
      </c>
      <c r="D34" s="853" t="s">
        <v>214</v>
      </c>
      <c r="E34" s="854"/>
      <c r="F34" s="831" t="s">
        <v>2042</v>
      </c>
      <c r="G34" s="612" t="s">
        <v>1883</v>
      </c>
    </row>
    <row r="35" spans="1:258" ht="33" customHeight="1">
      <c r="A35" s="4"/>
      <c r="B35" s="594"/>
      <c r="C35" s="63" t="s">
        <v>1859</v>
      </c>
      <c r="D35" s="853" t="s">
        <v>1866</v>
      </c>
      <c r="E35" s="854"/>
      <c r="F35" s="831" t="s">
        <v>2042</v>
      </c>
      <c r="G35" s="612" t="s">
        <v>1936</v>
      </c>
    </row>
    <row r="36" spans="1:258" ht="33" customHeight="1">
      <c r="A36" s="4"/>
      <c r="B36" s="594"/>
      <c r="C36" s="63" t="s">
        <v>1860</v>
      </c>
      <c r="D36" s="899" t="s">
        <v>2044</v>
      </c>
      <c r="E36" s="852"/>
      <c r="F36" s="832" t="s">
        <v>2038</v>
      </c>
      <c r="G36" s="612" t="s">
        <v>1884</v>
      </c>
    </row>
    <row r="37" spans="1:258" ht="33" customHeight="1">
      <c r="A37" s="4"/>
      <c r="B37" s="375"/>
      <c r="C37" s="63" t="s">
        <v>2043</v>
      </c>
      <c r="D37" s="899" t="s">
        <v>2045</v>
      </c>
      <c r="E37" s="852"/>
      <c r="F37" s="831" t="s">
        <v>2041</v>
      </c>
      <c r="G37" s="610" t="s">
        <v>2046</v>
      </c>
    </row>
    <row r="38" spans="1:258" ht="10.15" customHeight="1">
      <c r="A38" s="4"/>
      <c r="B38" s="64"/>
      <c r="C38" s="64"/>
      <c r="D38" s="64"/>
      <c r="E38" s="64"/>
      <c r="F38" s="64"/>
      <c r="G38" s="65"/>
    </row>
    <row r="39" spans="1:258" ht="15.6" customHeight="1">
      <c r="A39" s="1" t="s">
        <v>1134</v>
      </c>
    </row>
    <row r="40" spans="1:258" ht="21" customHeight="1">
      <c r="B40" s="865" t="s">
        <v>1867</v>
      </c>
      <c r="C40" s="866"/>
      <c r="D40" s="865" t="s">
        <v>1162</v>
      </c>
      <c r="E40" s="866"/>
      <c r="F40" s="597" t="s">
        <v>1854</v>
      </c>
      <c r="G40" s="601" t="s">
        <v>37</v>
      </c>
    </row>
    <row r="41" spans="1:258" ht="34.5" customHeight="1">
      <c r="A41" s="4"/>
      <c r="B41" s="598"/>
      <c r="C41" s="869" t="s">
        <v>1873</v>
      </c>
      <c r="D41" s="853" t="s">
        <v>1872</v>
      </c>
      <c r="E41" s="854"/>
      <c r="F41" s="832" t="s">
        <v>2038</v>
      </c>
      <c r="G41" s="613" t="s">
        <v>1938</v>
      </c>
    </row>
    <row r="42" spans="1:258" ht="30" customHeight="1">
      <c r="A42" s="4"/>
      <c r="B42" s="599"/>
      <c r="C42" s="870"/>
      <c r="D42" s="855" t="s">
        <v>1874</v>
      </c>
      <c r="E42" s="856"/>
      <c r="F42" s="832" t="s">
        <v>2038</v>
      </c>
      <c r="G42" s="614" t="s">
        <v>1868</v>
      </c>
    </row>
    <row r="43" spans="1:258" ht="30" customHeight="1">
      <c r="A43" s="4"/>
      <c r="B43" s="599"/>
      <c r="C43" s="870"/>
      <c r="D43" s="867"/>
      <c r="E43" s="868"/>
      <c r="F43" s="831" t="s">
        <v>2052</v>
      </c>
      <c r="G43" s="614" t="s">
        <v>1869</v>
      </c>
    </row>
    <row r="44" spans="1:258" ht="30" customHeight="1">
      <c r="A44" s="4"/>
      <c r="B44" s="599"/>
      <c r="C44" s="870"/>
      <c r="D44" s="867"/>
      <c r="E44" s="868"/>
      <c r="F44" s="831" t="s">
        <v>2052</v>
      </c>
      <c r="G44" s="614" t="s">
        <v>1870</v>
      </c>
    </row>
    <row r="45" spans="1:258" ht="30" customHeight="1">
      <c r="A45" s="4"/>
      <c r="B45" s="600"/>
      <c r="C45" s="871"/>
      <c r="D45" s="857"/>
      <c r="E45" s="858"/>
      <c r="F45" s="831" t="s">
        <v>2052</v>
      </c>
      <c r="G45" s="614" t="s">
        <v>1871</v>
      </c>
    </row>
    <row r="46" spans="1:258" ht="28.5" customHeight="1">
      <c r="A46" s="1" t="s">
        <v>1888</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row>
    <row r="47" spans="1:258" ht="21" customHeight="1">
      <c r="B47" s="865" t="s">
        <v>1867</v>
      </c>
      <c r="C47" s="866"/>
      <c r="D47" s="865" t="s">
        <v>1162</v>
      </c>
      <c r="E47" s="866"/>
      <c r="F47" s="597" t="s">
        <v>1854</v>
      </c>
      <c r="G47" s="601" t="s">
        <v>37</v>
      </c>
    </row>
    <row r="48" spans="1:258" ht="34.5" customHeight="1">
      <c r="A48" s="4"/>
      <c r="B48" s="849" t="s">
        <v>1889</v>
      </c>
      <c r="C48" s="850"/>
      <c r="D48" s="853" t="s">
        <v>1163</v>
      </c>
      <c r="E48" s="854"/>
      <c r="F48" s="834" t="s">
        <v>2051</v>
      </c>
      <c r="G48" s="613" t="s">
        <v>1902</v>
      </c>
    </row>
    <row r="49" spans="1:258" ht="34.5" customHeight="1">
      <c r="A49" s="4"/>
      <c r="B49" s="849" t="s">
        <v>1890</v>
      </c>
      <c r="C49" s="850"/>
      <c r="D49" s="853" t="s">
        <v>1164</v>
      </c>
      <c r="E49" s="854"/>
      <c r="F49" s="834" t="s">
        <v>2053</v>
      </c>
      <c r="G49" s="614" t="s">
        <v>1901</v>
      </c>
    </row>
    <row r="50" spans="1:258" ht="34.5" customHeight="1">
      <c r="A50" s="4"/>
      <c r="B50" s="849" t="s">
        <v>1891</v>
      </c>
      <c r="C50" s="850"/>
      <c r="D50" s="853" t="s">
        <v>1165</v>
      </c>
      <c r="E50" s="854"/>
      <c r="F50" s="834" t="s">
        <v>2053</v>
      </c>
      <c r="G50" s="614" t="s">
        <v>1900</v>
      </c>
    </row>
    <row r="51" spans="1:258" ht="34.5" customHeight="1">
      <c r="A51" s="4"/>
      <c r="B51" s="849" t="s">
        <v>1892</v>
      </c>
      <c r="C51" s="850"/>
      <c r="D51" s="853" t="s">
        <v>1166</v>
      </c>
      <c r="E51" s="854"/>
      <c r="F51" s="834" t="s">
        <v>2053</v>
      </c>
      <c r="G51" s="614" t="s">
        <v>1899</v>
      </c>
    </row>
    <row r="52" spans="1:258" ht="19.5" customHeight="1">
      <c r="A52" s="4"/>
      <c r="B52" s="845" t="s">
        <v>1893</v>
      </c>
      <c r="C52" s="846"/>
      <c r="D52" s="841" t="s">
        <v>1894</v>
      </c>
      <c r="E52" s="842"/>
      <c r="F52" s="839" t="s">
        <v>2051</v>
      </c>
      <c r="G52" s="614" t="s">
        <v>1898</v>
      </c>
    </row>
    <row r="53" spans="1:258" ht="19.5" customHeight="1">
      <c r="A53" s="4"/>
      <c r="B53" s="847"/>
      <c r="C53" s="848"/>
      <c r="D53" s="843"/>
      <c r="E53" s="844"/>
      <c r="F53" s="840"/>
      <c r="G53" s="614" t="s">
        <v>1897</v>
      </c>
    </row>
    <row r="54" spans="1:258" ht="45" customHeight="1">
      <c r="A54" s="4"/>
      <c r="B54" s="849" t="s">
        <v>1906</v>
      </c>
      <c r="C54" s="850"/>
      <c r="D54" s="853" t="s">
        <v>1903</v>
      </c>
      <c r="E54" s="854"/>
      <c r="F54" s="832" t="s">
        <v>2038</v>
      </c>
      <c r="G54" s="614" t="s">
        <v>1939</v>
      </c>
    </row>
    <row r="55" spans="1:258" ht="42.75" customHeight="1">
      <c r="A55" s="4"/>
      <c r="B55" s="849" t="s">
        <v>1905</v>
      </c>
      <c r="C55" s="850"/>
      <c r="D55" s="851" t="s">
        <v>1907</v>
      </c>
      <c r="E55" s="852"/>
      <c r="F55" s="834" t="s">
        <v>2053</v>
      </c>
      <c r="G55" s="614" t="s">
        <v>1904</v>
      </c>
    </row>
    <row r="56" spans="1:258" ht="19.5" customHeight="1">
      <c r="A56" s="4"/>
      <c r="B56" s="849" t="s">
        <v>2050</v>
      </c>
      <c r="C56" s="850"/>
      <c r="D56" s="853" t="s">
        <v>1951</v>
      </c>
      <c r="E56" s="854"/>
      <c r="F56" s="834" t="s">
        <v>201</v>
      </c>
      <c r="G56" s="614" t="s">
        <v>1940</v>
      </c>
    </row>
    <row r="57" spans="1:258" ht="19.5" customHeight="1">
      <c r="A57" s="4"/>
      <c r="B57" s="845" t="s">
        <v>2050</v>
      </c>
      <c r="C57" s="846"/>
      <c r="D57" s="855" t="s">
        <v>1952</v>
      </c>
      <c r="E57" s="856"/>
      <c r="F57" s="859" t="s">
        <v>201</v>
      </c>
      <c r="G57" s="614" t="s">
        <v>1941</v>
      </c>
    </row>
    <row r="58" spans="1:258" ht="19.5" customHeight="1">
      <c r="A58" s="4"/>
      <c r="B58" s="847"/>
      <c r="C58" s="848"/>
      <c r="D58" s="857"/>
      <c r="E58" s="858"/>
      <c r="F58" s="840"/>
      <c r="G58" s="614" t="s">
        <v>1942</v>
      </c>
    </row>
    <row r="59" spans="1:258" ht="7.9" customHeight="1"/>
    <row r="60" spans="1:258" ht="11.25" customHeight="1">
      <c r="A60" s="15"/>
      <c r="B60" s="15"/>
      <c r="C60" s="16"/>
      <c r="D60" s="15"/>
      <c r="E60" s="15"/>
      <c r="F60" s="15"/>
      <c r="G60" s="15"/>
      <c r="H60" s="16"/>
      <c r="J60" s="860"/>
      <c r="K60" s="860"/>
      <c r="L60" s="860"/>
      <c r="M60" s="860"/>
      <c r="N60" s="860"/>
      <c r="O60" s="860"/>
      <c r="P60" s="860"/>
      <c r="Q60" s="860"/>
      <c r="R60" s="860"/>
      <c r="S60" s="860"/>
      <c r="T60" s="860"/>
      <c r="U60" s="860"/>
      <c r="V60" s="860"/>
      <c r="W60" s="860"/>
      <c r="X60" s="860"/>
      <c r="Y60" s="860"/>
      <c r="Z60" s="860"/>
      <c r="AA60" s="860"/>
      <c r="AB60" s="860"/>
      <c r="AC60" s="860"/>
      <c r="AD60" s="860"/>
      <c r="AE60" s="860"/>
      <c r="AF60" s="860"/>
      <c r="AG60" s="860"/>
      <c r="AH60" s="860"/>
      <c r="AI60" s="860"/>
      <c r="AJ60" s="860"/>
      <c r="AK60" s="860"/>
      <c r="AL60" s="860"/>
      <c r="AM60" s="860"/>
      <c r="AN60" s="860"/>
      <c r="AO60" s="860"/>
      <c r="AP60" s="860"/>
      <c r="AQ60" s="860"/>
      <c r="AR60" s="860"/>
      <c r="AS60" s="860"/>
      <c r="AT60" s="860"/>
      <c r="AU60" s="860"/>
      <c r="AV60" s="860"/>
      <c r="AW60" s="860"/>
      <c r="AX60" s="860"/>
      <c r="AY60" s="860"/>
      <c r="AZ60" s="860"/>
      <c r="BA60" s="860"/>
      <c r="BB60" s="860"/>
      <c r="BC60" s="860"/>
      <c r="BD60" s="860"/>
      <c r="BE60" s="860"/>
      <c r="BF60" s="860"/>
      <c r="BG60" s="860"/>
      <c r="BH60" s="860"/>
      <c r="BI60" s="860"/>
      <c r="BJ60" s="860"/>
      <c r="BK60" s="860"/>
      <c r="BL60" s="860"/>
      <c r="BM60" s="860"/>
      <c r="BN60" s="860"/>
      <c r="BO60" s="860"/>
      <c r="BP60" s="860"/>
      <c r="BQ60" s="860"/>
      <c r="BR60" s="860"/>
      <c r="BS60" s="860"/>
      <c r="BT60" s="860"/>
      <c r="BU60" s="860"/>
      <c r="BV60" s="860"/>
      <c r="BW60" s="860"/>
      <c r="BX60" s="860"/>
      <c r="BY60" s="860"/>
      <c r="BZ60" s="860"/>
      <c r="CA60" s="860"/>
      <c r="CB60" s="860"/>
      <c r="CC60" s="860"/>
      <c r="CD60" s="860"/>
      <c r="CE60" s="860"/>
      <c r="CF60" s="860"/>
      <c r="CG60" s="860"/>
      <c r="CH60" s="860"/>
      <c r="CI60" s="860"/>
      <c r="CJ60" s="860"/>
      <c r="CK60" s="860"/>
      <c r="CL60" s="860"/>
      <c r="CM60" s="860"/>
      <c r="CN60" s="860"/>
      <c r="CO60" s="860"/>
      <c r="CP60" s="860"/>
      <c r="CQ60" s="860"/>
      <c r="CR60" s="860"/>
      <c r="CS60" s="860"/>
      <c r="CT60" s="860"/>
      <c r="CU60" s="860"/>
      <c r="CV60" s="860"/>
      <c r="CW60" s="860"/>
      <c r="CX60" s="860"/>
      <c r="CY60" s="860"/>
      <c r="CZ60" s="860"/>
      <c r="DA60" s="860"/>
      <c r="DB60" s="860"/>
      <c r="DC60" s="860"/>
      <c r="DD60" s="860"/>
      <c r="DE60" s="860"/>
      <c r="DF60" s="860"/>
      <c r="DG60" s="860"/>
      <c r="DH60" s="860"/>
      <c r="DI60" s="860"/>
      <c r="DJ60" s="860"/>
      <c r="DK60" s="860"/>
      <c r="DL60" s="860"/>
      <c r="DM60" s="860"/>
      <c r="DN60" s="860"/>
      <c r="DO60" s="860"/>
      <c r="DP60" s="860"/>
      <c r="DQ60" s="860"/>
      <c r="DR60" s="860"/>
      <c r="DS60" s="860"/>
      <c r="DT60" s="860"/>
      <c r="DU60" s="860"/>
      <c r="DV60" s="860"/>
      <c r="DW60" s="860"/>
      <c r="DX60" s="860"/>
      <c r="DY60" s="860"/>
      <c r="DZ60" s="860"/>
      <c r="EA60" s="860"/>
      <c r="EB60" s="860"/>
      <c r="EC60" s="860"/>
      <c r="ED60" s="860"/>
      <c r="EE60" s="860"/>
      <c r="EF60" s="860"/>
      <c r="EG60" s="860"/>
      <c r="EH60" s="860"/>
      <c r="EI60" s="860"/>
      <c r="EJ60" s="860"/>
      <c r="EK60" s="860"/>
      <c r="EL60" s="860"/>
      <c r="EM60" s="860"/>
      <c r="EN60" s="860"/>
      <c r="EO60" s="860"/>
      <c r="EP60" s="860"/>
      <c r="EQ60" s="860"/>
      <c r="ER60" s="860"/>
      <c r="ES60" s="860"/>
      <c r="ET60" s="860"/>
      <c r="EU60" s="860"/>
      <c r="EV60" s="860"/>
      <c r="EW60" s="860"/>
      <c r="EX60" s="860"/>
      <c r="EY60" s="860"/>
      <c r="EZ60" s="860"/>
      <c r="FA60" s="860"/>
      <c r="FB60" s="860"/>
      <c r="FC60" s="860"/>
      <c r="FD60" s="860"/>
      <c r="FE60" s="860"/>
      <c r="FF60" s="860"/>
      <c r="FG60" s="860"/>
      <c r="FH60" s="860"/>
      <c r="FI60" s="860"/>
      <c r="FJ60" s="860"/>
      <c r="FK60" s="860"/>
      <c r="FL60" s="860"/>
      <c r="FM60" s="860"/>
      <c r="FN60" s="860"/>
      <c r="FO60" s="860"/>
      <c r="FP60" s="860"/>
      <c r="FQ60" s="860"/>
      <c r="FR60" s="860"/>
      <c r="FS60" s="860"/>
      <c r="FT60" s="860"/>
      <c r="FU60" s="860"/>
      <c r="FV60" s="860"/>
      <c r="FW60" s="860"/>
      <c r="FX60" s="860"/>
      <c r="FY60" s="860"/>
      <c r="FZ60" s="860"/>
      <c r="GA60" s="860"/>
      <c r="GB60" s="860"/>
      <c r="GC60" s="860"/>
      <c r="GD60" s="860"/>
      <c r="GE60" s="860"/>
      <c r="GF60" s="860"/>
      <c r="GG60" s="860"/>
      <c r="GH60" s="860"/>
      <c r="GI60" s="860"/>
      <c r="GJ60" s="860"/>
      <c r="GK60" s="860"/>
      <c r="GL60" s="860"/>
      <c r="GM60" s="860"/>
      <c r="GN60" s="860"/>
      <c r="GO60" s="860"/>
      <c r="GP60" s="860"/>
      <c r="GQ60" s="860"/>
      <c r="GR60" s="860"/>
      <c r="GS60" s="860"/>
      <c r="GT60" s="860"/>
      <c r="GU60" s="860"/>
      <c r="GV60" s="860"/>
      <c r="GW60" s="860"/>
      <c r="GX60" s="860"/>
      <c r="GY60" s="860"/>
      <c r="GZ60" s="860"/>
      <c r="HA60" s="860"/>
      <c r="HB60" s="860"/>
      <c r="HC60" s="860"/>
      <c r="HD60" s="860"/>
      <c r="HE60" s="860"/>
      <c r="HF60" s="860"/>
      <c r="HG60" s="860"/>
      <c r="HH60" s="860"/>
      <c r="HI60" s="860"/>
      <c r="HJ60" s="860"/>
      <c r="HK60" s="860"/>
      <c r="HL60" s="860"/>
      <c r="HM60" s="860"/>
      <c r="HN60" s="860"/>
      <c r="HO60" s="860"/>
      <c r="HP60" s="860"/>
      <c r="HQ60" s="860"/>
      <c r="HR60" s="860"/>
      <c r="HS60" s="860"/>
      <c r="HT60" s="860"/>
      <c r="HU60" s="860"/>
      <c r="HV60" s="860"/>
      <c r="HW60" s="860"/>
      <c r="HX60" s="860"/>
      <c r="HY60" s="860"/>
      <c r="HZ60" s="860"/>
      <c r="IA60" s="860"/>
      <c r="IB60" s="860"/>
      <c r="IC60" s="860"/>
      <c r="ID60" s="860"/>
      <c r="IE60" s="860"/>
      <c r="IF60" s="860"/>
      <c r="IG60" s="860"/>
      <c r="IH60" s="860"/>
      <c r="II60" s="860"/>
      <c r="IJ60" s="860"/>
      <c r="IK60" s="860"/>
      <c r="IL60" s="860"/>
      <c r="IM60" s="860"/>
      <c r="IN60" s="860"/>
      <c r="IO60" s="860"/>
      <c r="IP60" s="860"/>
      <c r="IQ60" s="860"/>
      <c r="IR60" s="860"/>
      <c r="IS60" s="860"/>
      <c r="IT60" s="860"/>
      <c r="IU60" s="860"/>
      <c r="IV60" s="860"/>
      <c r="IW60" s="860"/>
    </row>
    <row r="61" spans="1:258" ht="28.5" customHeight="1">
      <c r="A61" s="1" t="s">
        <v>1908</v>
      </c>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row>
    <row r="62" spans="1:258" ht="19.5" customHeight="1">
      <c r="B62" s="863" t="s">
        <v>1867</v>
      </c>
      <c r="C62" s="864"/>
      <c r="D62" s="863" t="s">
        <v>847</v>
      </c>
      <c r="E62" s="864"/>
      <c r="F62" s="597" t="s">
        <v>1854</v>
      </c>
      <c r="G62" s="601" t="s">
        <v>37</v>
      </c>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row>
    <row r="63" spans="1:258" ht="18.75" customHeight="1">
      <c r="B63" s="861"/>
      <c r="C63" s="862"/>
      <c r="D63" s="853" t="s">
        <v>1886</v>
      </c>
      <c r="E63" s="854"/>
      <c r="F63" s="195"/>
      <c r="G63" s="615" t="s">
        <v>1885</v>
      </c>
      <c r="H63" s="599"/>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row>
  </sheetData>
  <mergeCells count="396">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HZ15:IB15"/>
    <mergeCell ref="IC15:IE15"/>
    <mergeCell ref="IX15"/>
    <mergeCell ref="IF15:IH15"/>
    <mergeCell ref="II15:IK15"/>
    <mergeCell ref="IL15:IN15"/>
    <mergeCell ref="IO15:IQ15"/>
    <mergeCell ref="IR15:IT15"/>
    <mergeCell ref="IU15:IW15"/>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B47:C47"/>
    <mergeCell ref="D47:E47"/>
    <mergeCell ref="D48:E48"/>
    <mergeCell ref="B48:C48"/>
    <mergeCell ref="B49:C49"/>
    <mergeCell ref="B50:C50"/>
    <mergeCell ref="B51:C51"/>
    <mergeCell ref="D49:E49"/>
    <mergeCell ref="D50:E50"/>
    <mergeCell ref="D51:E51"/>
    <mergeCell ref="B63:C63"/>
    <mergeCell ref="D63:E63"/>
    <mergeCell ref="J60:K60"/>
    <mergeCell ref="L60:N60"/>
    <mergeCell ref="O60:Q60"/>
    <mergeCell ref="R60:T60"/>
    <mergeCell ref="U60:W60"/>
    <mergeCell ref="X60:Z60"/>
    <mergeCell ref="AA60:AC60"/>
    <mergeCell ref="B62:C62"/>
    <mergeCell ref="D62:E62"/>
    <mergeCell ref="AD60:AF60"/>
    <mergeCell ref="AG60:AI60"/>
    <mergeCell ref="AJ60:AL60"/>
    <mergeCell ref="AM60:AO60"/>
    <mergeCell ref="AP60:AR60"/>
    <mergeCell ref="AS60:AU60"/>
    <mergeCell ref="AV60:AX60"/>
    <mergeCell ref="AY60:BA60"/>
    <mergeCell ref="BB60:BD60"/>
    <mergeCell ref="BE60:BG60"/>
    <mergeCell ref="BH60:BJ60"/>
    <mergeCell ref="BK60:BM60"/>
    <mergeCell ref="BN60:BP60"/>
    <mergeCell ref="BQ60:BS60"/>
    <mergeCell ref="BT60:BV60"/>
    <mergeCell ref="BW60:BY60"/>
    <mergeCell ref="BZ60:CB60"/>
    <mergeCell ref="CC60:CE60"/>
    <mergeCell ref="CF60:CH60"/>
    <mergeCell ref="CI60:CK60"/>
    <mergeCell ref="CL60:CN60"/>
    <mergeCell ref="CO60:CQ60"/>
    <mergeCell ref="CR60:CT60"/>
    <mergeCell ref="CU60:CW60"/>
    <mergeCell ref="CX60:CZ60"/>
    <mergeCell ref="DA60:DC60"/>
    <mergeCell ref="DD60:DF60"/>
    <mergeCell ref="DG60:DI60"/>
    <mergeCell ref="DJ60:DL60"/>
    <mergeCell ref="DM60:DO60"/>
    <mergeCell ref="DP60:DR60"/>
    <mergeCell ref="DS60:DU60"/>
    <mergeCell ref="DV60:DX60"/>
    <mergeCell ref="DY60:EA60"/>
    <mergeCell ref="EB60:ED60"/>
    <mergeCell ref="EE60:EG60"/>
    <mergeCell ref="EH60:EJ60"/>
    <mergeCell ref="EK60:EM60"/>
    <mergeCell ref="EN60:EP60"/>
    <mergeCell ref="EQ60:ES60"/>
    <mergeCell ref="ET60:EV60"/>
    <mergeCell ref="EW60:EY60"/>
    <mergeCell ref="EZ60:FB60"/>
    <mergeCell ref="FC60:FE60"/>
    <mergeCell ref="FF60:FH60"/>
    <mergeCell ref="FI60:FK60"/>
    <mergeCell ref="FL60:FN60"/>
    <mergeCell ref="FO60:FQ60"/>
    <mergeCell ref="FR60:FT60"/>
    <mergeCell ref="FU60:FW60"/>
    <mergeCell ref="FX60:FZ60"/>
    <mergeCell ref="GA60:GC60"/>
    <mergeCell ref="GD60:GF60"/>
    <mergeCell ref="GG60:GI60"/>
    <mergeCell ref="GJ60:GL60"/>
    <mergeCell ref="GM60:GO60"/>
    <mergeCell ref="GP60:GR60"/>
    <mergeCell ref="GS60:GU60"/>
    <mergeCell ref="GV60:GX60"/>
    <mergeCell ref="GY60:HA60"/>
    <mergeCell ref="HB60:HD60"/>
    <mergeCell ref="HE60:HG60"/>
    <mergeCell ref="HH60:HJ60"/>
    <mergeCell ref="IL60:IN60"/>
    <mergeCell ref="IO60:IQ60"/>
    <mergeCell ref="IR60:IT60"/>
    <mergeCell ref="IU60:IW60"/>
    <mergeCell ref="HK60:HM60"/>
    <mergeCell ref="HN60:HP60"/>
    <mergeCell ref="HQ60:HS60"/>
    <mergeCell ref="HT60:HV60"/>
    <mergeCell ref="HW60:HY60"/>
    <mergeCell ref="HZ60:IB60"/>
    <mergeCell ref="IC60:IE60"/>
    <mergeCell ref="IF60:IH60"/>
    <mergeCell ref="II60:IK60"/>
    <mergeCell ref="F52:F53"/>
    <mergeCell ref="D52:E53"/>
    <mergeCell ref="B52:C53"/>
    <mergeCell ref="B55:C55"/>
    <mergeCell ref="D55:E55"/>
    <mergeCell ref="B56:C56"/>
    <mergeCell ref="D56:E56"/>
    <mergeCell ref="D57:E58"/>
    <mergeCell ref="B57:C58"/>
    <mergeCell ref="F57:F58"/>
    <mergeCell ref="B54:C54"/>
    <mergeCell ref="D54:E54"/>
  </mergeCells>
  <phoneticPr fontId="3"/>
  <hyperlinks>
    <hyperlink ref="G23" location="参４_申請!A1" display="参４_申請" xr:uid="{2E055F31-65EF-4B47-8DEA-DAFA21A1E0D6}"/>
    <hyperlink ref="G24" location="参４_申請_事業計画!A1" display="参４_申請_事業計画" xr:uid="{77A59828-D20C-4160-927F-604E57785C63}"/>
    <hyperlink ref="G25" location="別紙１①!A1" display="別紙１①" xr:uid="{78100476-EE86-434B-BE2B-BB3A30C74F89}"/>
    <hyperlink ref="G26" location="別紙１②!A1" display="別紙１②" xr:uid="{338C1FB8-3BED-4C82-81B8-83E94A7C477F}"/>
    <hyperlink ref="G27" location="別紙１③!A1" display="別紙１③" xr:uid="{9D3EA734-C68A-4206-B488-7CD0A746D223}"/>
    <hyperlink ref="G28" location="別紙２①!A1" display="別紙１④" xr:uid="{DF0CB88C-5CA9-40E8-B9E7-4B98F565DC2B}"/>
    <hyperlink ref="G29" location="別紙２①!A1" display="別紙２①" xr:uid="{29C85EC4-1DCC-44DF-8B5B-5038A2C68465}"/>
    <hyperlink ref="G30" location="別紙３!A1" display="別紙３" xr:uid="{DEDB1A60-AF3B-4E41-9E8B-FBD96C79B4E6}"/>
    <hyperlink ref="G31" location="別紙４!A1" display="別紙４" xr:uid="{63FE9A58-FD91-4E8C-B816-80A5CA622EB7}"/>
    <hyperlink ref="G32" location="別紙５!A1" display="別紙５" xr:uid="{8A7609CF-EAA2-472F-AEC4-4CD4AC38F3CE}"/>
    <hyperlink ref="G34" location="別紙７!A1" display="別紙７" xr:uid="{17A116C8-17A6-41D0-9713-B256FCE501F0}"/>
    <hyperlink ref="G35" location="'別紙７（別添）'!A1" display="別紙７（別添）" xr:uid="{EB4B76BD-0443-44A2-9C4F-00AC68E3DD4B}"/>
    <hyperlink ref="G41" location="別紙２①!A1" display="別紙２①　（再掲）" xr:uid="{F400D1CB-25AF-4320-B869-4F319294155A}"/>
    <hyperlink ref="G42" location="'別紙２②（ネットワーク化活動計画）'!A1" display="別紙２②（ネットワーク化活動計画）" xr:uid="{6FAE6A23-7404-48AF-B9C8-A8351E6724DB}"/>
    <hyperlink ref="G43" location="'別紙２③（ネットワーク化）'!Print_Area" display="別紙２③（ネットワーク化）" xr:uid="{E49BD221-1AD2-4C2F-81B0-E02B1A245C30}"/>
    <hyperlink ref="G44" location="'別紙２④（統合）'!A1" display="別紙２④（統合）" xr:uid="{DF946FE2-B3B8-4E0F-9A9F-8B66C84ECBE9}"/>
    <hyperlink ref="G45" location="'別紙２⑤（多様な組織等の参画）'!A1" display="別紙２⑤（多様な組織等の参画）" xr:uid="{3706A2AD-886E-41E8-803D-D8DFCBBAF311}"/>
    <hyperlink ref="G48" location="参10!A1" display="参10" xr:uid="{A05322C0-5995-411C-B1A4-1C8DA4873969}"/>
    <hyperlink ref="G49" location="参12!A1" display="参12" xr:uid="{79651FA6-6E2B-49F8-A561-5EA6C44DE595}"/>
    <hyperlink ref="G50" location="参13!A1" display="参13" xr:uid="{63402AF5-B427-481D-A442-5194B5908DE3}"/>
    <hyperlink ref="G51" location="参14!A1" display="参14" xr:uid="{E3D6F504-8E46-42E2-8096-D9DA57B93001}"/>
    <hyperlink ref="G52" location="参17!A1" display="参17" xr:uid="{A6911BA7-7C66-4F81-A290-8D9EF047FDA3}"/>
    <hyperlink ref="G53" location="参17_別紙!A1" display="参17_別紙" xr:uid="{59DB9261-D65C-4BE7-A9AC-6C5F9D986863}"/>
    <hyperlink ref="G54" location="'収支報告書（金銭出納簿連動）'!A1" display="収支報告書" xr:uid="{69F7D25C-A060-4566-ADE8-72CDCDD33CD6}"/>
    <hyperlink ref="G55" location="支出に係る届出!A1" display="支出に係る届出" xr:uid="{8B786795-00D9-4BCB-821E-6725C06E945A}"/>
    <hyperlink ref="G56" location="'活動記録（参考） '!A1" display="活動記録（参考）" xr:uid="{535DDD33-939F-4403-9552-57080F405AB1}"/>
    <hyperlink ref="G58" location="'金銭出納簿（前年度）（参考） '!A1" display="金銭出納簿（前年度）（参考）" xr:uid="{8B452E4B-B3B1-410E-B25B-46F15F9D50F5}"/>
    <hyperlink ref="G63" location="'実施状況報告（様式2）'!A1" display="実施状況報告（様式2）" xr:uid="{0EA28272-3604-466E-AD6B-66DF599B77B1}"/>
    <hyperlink ref="G57" location="金銭出納簿!A1" display="金銭出納簿" xr:uid="{0468F41B-3C64-4339-9258-8C812FBEC8EC}"/>
    <hyperlink ref="G36" location="別紙８!A1" display="別紙８" xr:uid="{B8AB387B-2543-4AD1-8503-DD650CBA4792}"/>
    <hyperlink ref="G37" location="別紙９!A1" display="別紙９" xr:uid="{891BB36D-8E08-47DF-BD8F-F218DA647375}"/>
    <hyperlink ref="G33" location="別紙６!A1" display="別紙６" xr:uid="{8D779A05-854D-4C61-AE6C-F919FC0727DD}"/>
  </hyperlinks>
  <pageMargins left="0.70866141732283472" right="0.70866141732283472" top="0.74803149606299213" bottom="0.74803149606299213" header="0.31496062992125984" footer="0.31496062992125984"/>
  <pageSetup paperSize="9" scale="83" orientation="portrait"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CC"/>
    <pageSetUpPr fitToPage="1"/>
  </sheetPr>
  <dimension ref="A1:CJ139"/>
  <sheetViews>
    <sheetView showGridLines="0" view="pageBreakPreview" zoomScale="90" zoomScaleNormal="100" zoomScaleSheetLayoutView="90" workbookViewId="0">
      <selection activeCell="O13" sqref="O13"/>
    </sheetView>
  </sheetViews>
  <sheetFormatPr defaultRowHeight="13.5"/>
  <cols>
    <col min="1" max="1" width="2.875" customWidth="1"/>
    <col min="2" max="35" width="2.625" style="70" customWidth="1"/>
  </cols>
  <sheetData>
    <row r="1" spans="1:35" ht="15.6" customHeight="1">
      <c r="A1" s="90"/>
      <c r="AH1" s="71" t="s">
        <v>395</v>
      </c>
      <c r="AI1" s="91"/>
    </row>
    <row r="2" spans="1:35" s="12" customFormat="1" ht="15.6" customHeight="1">
      <c r="A2" s="92"/>
      <c r="B2" s="67" t="s">
        <v>396</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93"/>
    </row>
    <row r="3" spans="1:35" s="70" customFormat="1" ht="36" customHeight="1">
      <c r="A3" s="94"/>
      <c r="B3" s="1499" t="s">
        <v>397</v>
      </c>
      <c r="C3" s="1499"/>
      <c r="D3" s="1499"/>
      <c r="E3" s="1499"/>
      <c r="F3" s="1499" t="s">
        <v>398</v>
      </c>
      <c r="G3" s="1499"/>
      <c r="H3" s="1499"/>
      <c r="I3" s="1499"/>
      <c r="J3" s="1499"/>
      <c r="K3" s="1499"/>
      <c r="L3" s="1499" t="s">
        <v>399</v>
      </c>
      <c r="M3" s="1499"/>
      <c r="N3" s="1499"/>
      <c r="O3" s="1499"/>
      <c r="P3" s="1499"/>
      <c r="Q3" s="1499"/>
      <c r="R3" s="1499"/>
      <c r="S3" s="1499" t="s">
        <v>400</v>
      </c>
      <c r="T3" s="1499"/>
      <c r="U3" s="1499"/>
      <c r="V3" s="1499"/>
      <c r="W3" s="1499"/>
      <c r="X3" s="1499"/>
      <c r="Y3" s="1499"/>
      <c r="Z3" s="1499"/>
      <c r="AA3" s="1499"/>
      <c r="AB3" s="1499"/>
      <c r="AC3" s="1499" t="s">
        <v>401</v>
      </c>
      <c r="AD3" s="1499"/>
      <c r="AE3" s="1499"/>
      <c r="AF3" s="1499"/>
      <c r="AG3" s="1499"/>
      <c r="AH3" s="1499"/>
      <c r="AI3" s="91"/>
    </row>
    <row r="4" spans="1:35" s="70" customFormat="1" ht="46.9" customHeight="1">
      <c r="A4" s="94"/>
      <c r="B4" s="1503" t="s">
        <v>402</v>
      </c>
      <c r="C4" s="1504"/>
      <c r="D4" s="1504"/>
      <c r="E4" s="1505"/>
      <c r="F4" s="1506" t="s">
        <v>931</v>
      </c>
      <c r="G4" s="1506"/>
      <c r="H4" s="1506"/>
      <c r="I4" s="1506"/>
      <c r="J4" s="1506"/>
      <c r="K4" s="1506"/>
      <c r="L4" s="1494" t="s">
        <v>1576</v>
      </c>
      <c r="M4" s="1495"/>
      <c r="N4" s="1495"/>
      <c r="O4" s="1495"/>
      <c r="P4" s="1495"/>
      <c r="Q4" s="1495"/>
      <c r="R4" s="1496"/>
      <c r="S4" s="1500" t="s">
        <v>1578</v>
      </c>
      <c r="T4" s="1501"/>
      <c r="U4" s="1501"/>
      <c r="V4" s="1501"/>
      <c r="W4" s="1501"/>
      <c r="X4" s="1501"/>
      <c r="Y4" s="1501"/>
      <c r="Z4" s="1501"/>
      <c r="AA4" s="1501"/>
      <c r="AB4" s="1502"/>
      <c r="AC4" s="1494" t="s">
        <v>1577</v>
      </c>
      <c r="AD4" s="1495"/>
      <c r="AE4" s="1495"/>
      <c r="AF4" s="1495"/>
      <c r="AG4" s="1495"/>
      <c r="AH4" s="1496"/>
      <c r="AI4" s="91"/>
    </row>
    <row r="5" spans="1:35" s="70" customFormat="1" ht="49.15" customHeight="1">
      <c r="A5" s="94"/>
      <c r="B5" s="1503" t="s">
        <v>403</v>
      </c>
      <c r="C5" s="1504"/>
      <c r="D5" s="1504"/>
      <c r="E5" s="1505"/>
      <c r="F5" s="1506" t="s">
        <v>932</v>
      </c>
      <c r="G5" s="1506"/>
      <c r="H5" s="1506"/>
      <c r="I5" s="1506"/>
      <c r="J5" s="1506"/>
      <c r="K5" s="1506"/>
      <c r="L5" s="1494" t="s">
        <v>1576</v>
      </c>
      <c r="M5" s="1495"/>
      <c r="N5" s="1495"/>
      <c r="O5" s="1495"/>
      <c r="P5" s="1495"/>
      <c r="Q5" s="1495"/>
      <c r="R5" s="1496"/>
      <c r="S5" s="1500" t="s">
        <v>1578</v>
      </c>
      <c r="T5" s="1501"/>
      <c r="U5" s="1501"/>
      <c r="V5" s="1501"/>
      <c r="W5" s="1501"/>
      <c r="X5" s="1501"/>
      <c r="Y5" s="1501"/>
      <c r="Z5" s="1501"/>
      <c r="AA5" s="1501"/>
      <c r="AB5" s="1502"/>
      <c r="AC5" s="1494" t="s">
        <v>1577</v>
      </c>
      <c r="AD5" s="1495"/>
      <c r="AE5" s="1495"/>
      <c r="AF5" s="1495"/>
      <c r="AG5" s="1495"/>
      <c r="AH5" s="1496"/>
      <c r="AI5" s="91"/>
    </row>
    <row r="6" spans="1:35" s="70" customFormat="1" ht="54" customHeight="1">
      <c r="A6" s="94"/>
      <c r="B6" s="1499" t="s">
        <v>934</v>
      </c>
      <c r="C6" s="1499"/>
      <c r="D6" s="1499"/>
      <c r="E6" s="1499"/>
      <c r="F6" s="1497" t="s">
        <v>933</v>
      </c>
      <c r="G6" s="1497"/>
      <c r="H6" s="1497"/>
      <c r="I6" s="1497"/>
      <c r="J6" s="1497"/>
      <c r="K6" s="1497"/>
      <c r="L6" s="1497" t="s">
        <v>428</v>
      </c>
      <c r="M6" s="1497"/>
      <c r="N6" s="1497"/>
      <c r="O6" s="1497"/>
      <c r="P6" s="1497"/>
      <c r="Q6" s="1497"/>
      <c r="R6" s="1497"/>
      <c r="S6" s="1498" t="s">
        <v>1579</v>
      </c>
      <c r="T6" s="1498"/>
      <c r="U6" s="1498"/>
      <c r="V6" s="1498"/>
      <c r="W6" s="1498"/>
      <c r="X6" s="1498"/>
      <c r="Y6" s="1498"/>
      <c r="Z6" s="1498"/>
      <c r="AA6" s="1498"/>
      <c r="AB6" s="1498"/>
      <c r="AC6" s="1497" t="s">
        <v>429</v>
      </c>
      <c r="AD6" s="1497"/>
      <c r="AE6" s="1497"/>
      <c r="AF6" s="1497"/>
      <c r="AG6" s="1497"/>
      <c r="AH6" s="1497"/>
      <c r="AI6" s="91"/>
    </row>
    <row r="7" spans="1:35" s="70" customFormat="1" ht="13.5" customHeight="1">
      <c r="A7" s="94"/>
      <c r="AI7" s="91"/>
    </row>
    <row r="8" spans="1:35" s="70" customFormat="1" ht="13.5" customHeight="1">
      <c r="A8" s="94"/>
      <c r="AI8" s="91"/>
    </row>
    <row r="9" spans="1:35">
      <c r="A9" s="90"/>
      <c r="AI9" s="91"/>
    </row>
    <row r="10" spans="1:35" s="70" customFormat="1" ht="13.5" customHeight="1">
      <c r="A10" s="94"/>
      <c r="AI10" s="91"/>
    </row>
    <row r="11" spans="1:35" s="70" customFormat="1" ht="13.5" customHeight="1">
      <c r="A11" s="94"/>
      <c r="AI11" s="91"/>
    </row>
    <row r="12" spans="1:35" s="70" customFormat="1" ht="13.5" customHeight="1">
      <c r="A12" s="94"/>
      <c r="AI12" s="91"/>
    </row>
    <row r="13" spans="1:35" s="70" customFormat="1" ht="13.5" customHeight="1">
      <c r="A13" s="94"/>
      <c r="AI13" s="91"/>
    </row>
    <row r="14" spans="1:35" s="70" customFormat="1" ht="13.5" customHeight="1">
      <c r="A14" s="94"/>
      <c r="AI14" s="91"/>
    </row>
    <row r="15" spans="1:35" s="70" customFormat="1" ht="13.5" customHeight="1">
      <c r="A15" s="94"/>
      <c r="AI15" s="91"/>
    </row>
    <row r="16" spans="1:35" s="70" customFormat="1" ht="13.5" customHeight="1">
      <c r="A16" s="94"/>
      <c r="AI16" s="91"/>
    </row>
    <row r="17" spans="1:88" s="70" customFormat="1" ht="13.5" customHeight="1">
      <c r="A17" s="94"/>
      <c r="AI17" s="91"/>
    </row>
    <row r="18" spans="1:88" s="70" customFormat="1" ht="13.5" customHeight="1">
      <c r="A18" s="94"/>
      <c r="AI18" s="91"/>
    </row>
    <row r="19" spans="1:88" s="70" customFormat="1" ht="13.5" customHeight="1">
      <c r="A19" s="94"/>
      <c r="AI19" s="91"/>
    </row>
    <row r="20" spans="1:88" s="70" customFormat="1" ht="13.5" customHeight="1">
      <c r="A20" s="94"/>
      <c r="AI20" s="91"/>
    </row>
    <row r="21" spans="1:88" s="70" customFormat="1" ht="13.5" customHeight="1">
      <c r="A21" s="94"/>
      <c r="AI21" s="91"/>
    </row>
    <row r="22" spans="1:88" s="70" customFormat="1" ht="13.5" customHeight="1">
      <c r="A22" s="94"/>
      <c r="AI22" s="91"/>
    </row>
    <row r="23" spans="1:88" s="70" customFormat="1" ht="13.5" customHeight="1">
      <c r="A23" s="94"/>
      <c r="AI23" s="91"/>
    </row>
    <row r="24" spans="1:88" s="70" customFormat="1">
      <c r="A24" s="90"/>
      <c r="AI24" s="91"/>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70" customFormat="1" ht="13.5" customHeight="1">
      <c r="A25" s="94"/>
      <c r="AI25" s="91"/>
    </row>
    <row r="26" spans="1:88" s="70" customFormat="1" ht="13.5" customHeight="1">
      <c r="A26" s="94"/>
      <c r="AI26" s="91"/>
    </row>
    <row r="27" spans="1:88" s="70" customFormat="1" ht="13.5" customHeight="1">
      <c r="A27" s="94"/>
      <c r="AI27" s="91"/>
    </row>
    <row r="28" spans="1:88" s="70" customFormat="1" ht="13.5" customHeight="1">
      <c r="A28" s="94"/>
      <c r="AI28" s="91"/>
    </row>
    <row r="29" spans="1:88" s="70" customFormat="1" ht="13.5" customHeight="1">
      <c r="A29" s="94"/>
      <c r="AI29" s="91"/>
    </row>
    <row r="30" spans="1:88" s="70" customFormat="1" ht="13.5" customHeight="1">
      <c r="A30" s="94"/>
      <c r="AI30" s="91"/>
    </row>
    <row r="31" spans="1:88" s="70" customFormat="1" ht="13.5" customHeight="1">
      <c r="A31" s="94"/>
      <c r="AI31" s="91"/>
    </row>
    <row r="32" spans="1:88" s="70" customFormat="1" ht="13.5" customHeight="1" thickBot="1">
      <c r="A32" s="95"/>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7"/>
    </row>
    <row r="33" s="70" customFormat="1" ht="27" customHeight="1"/>
    <row r="34" s="70" customFormat="1" ht="13.5" customHeight="1"/>
    <row r="35" s="70" customFormat="1" ht="13.5" customHeight="1"/>
    <row r="36" s="70" customFormat="1" ht="13.5" customHeight="1"/>
    <row r="37" s="70" customFormat="1" ht="13.5" customHeight="1"/>
    <row r="38" s="70" customFormat="1" ht="13.5" customHeight="1"/>
    <row r="39" s="70" customFormat="1"/>
    <row r="40" s="70" customFormat="1" ht="13.5" customHeight="1"/>
    <row r="41" s="70" customFormat="1" ht="13.5" customHeight="1"/>
    <row r="42" s="70" customFormat="1" ht="13.5" customHeight="1"/>
    <row r="43" s="70" customFormat="1" ht="13.5" customHeight="1"/>
    <row r="44" s="70" customFormat="1" ht="13.5" customHeight="1"/>
    <row r="45" s="70" customFormat="1" ht="13.5" customHeight="1"/>
    <row r="46" s="70" customFormat="1" ht="13.5" customHeight="1"/>
    <row r="47" s="70" customFormat="1" ht="13.5" customHeight="1"/>
    <row r="48" s="70" customFormat="1" ht="13.5" customHeight="1"/>
    <row r="49" s="70" customFormat="1" ht="13.5" customHeight="1"/>
    <row r="50" s="70" customFormat="1" ht="13.5" customHeight="1"/>
    <row r="51" s="70" customFormat="1" ht="13.5" customHeight="1"/>
    <row r="52" s="70" customFormat="1" ht="27" customHeight="1"/>
    <row r="53" s="70" customFormat="1" ht="13.5" customHeight="1"/>
    <row r="54" s="70" customFormat="1" ht="27" customHeight="1"/>
    <row r="55" s="70" customFormat="1" ht="13.5" customHeight="1"/>
    <row r="56" s="70" customFormat="1" ht="13.5" customHeight="1"/>
    <row r="57" s="70" customFormat="1" ht="13.5" customHeight="1"/>
    <row r="58" s="70" customFormat="1" ht="13.5" customHeight="1"/>
    <row r="59" s="70" customFormat="1" ht="13.5" customHeight="1"/>
    <row r="60" s="70" customFormat="1" ht="13.5" customHeight="1"/>
    <row r="61" s="70" customFormat="1" ht="13.5" customHeight="1"/>
    <row r="62" s="70" customFormat="1" ht="13.5" customHeight="1"/>
    <row r="63" s="70" customFormat="1" ht="13.5" customHeight="1"/>
    <row r="64" s="70" customFormat="1" ht="27" customHeight="1"/>
    <row r="65" s="70" customFormat="1" ht="27" customHeight="1"/>
    <row r="68" s="70" customFormat="1"/>
    <row r="69" s="70" customFormat="1"/>
    <row r="86" ht="40.5" customHeight="1"/>
    <row r="114" ht="13.5" customHeight="1"/>
    <row r="129" ht="13.5" customHeight="1"/>
    <row r="138" ht="40.5" customHeight="1"/>
    <row r="139" ht="40.5" customHeight="1"/>
  </sheetData>
  <mergeCells count="20">
    <mergeCell ref="B6:E6"/>
    <mergeCell ref="F6:K6"/>
    <mergeCell ref="B3:E3"/>
    <mergeCell ref="F3:K3"/>
    <mergeCell ref="L3:R3"/>
    <mergeCell ref="B4:E4"/>
    <mergeCell ref="F4:K4"/>
    <mergeCell ref="L4:R4"/>
    <mergeCell ref="B5:E5"/>
    <mergeCell ref="F5:K5"/>
    <mergeCell ref="L5:R5"/>
    <mergeCell ref="AC5:AH5"/>
    <mergeCell ref="L6:R6"/>
    <mergeCell ref="S6:AB6"/>
    <mergeCell ref="AC6:AH6"/>
    <mergeCell ref="S3:AB3"/>
    <mergeCell ref="AC3:AH3"/>
    <mergeCell ref="S4:AB4"/>
    <mergeCell ref="AC4:AH4"/>
    <mergeCell ref="S5:AB5"/>
  </mergeCells>
  <phoneticPr fontId="3"/>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CC"/>
  </sheetPr>
  <dimension ref="A1:AY47"/>
  <sheetViews>
    <sheetView showGridLines="0" view="pageBreakPreview" zoomScale="90" zoomScaleNormal="80" zoomScaleSheetLayoutView="55" workbookViewId="0">
      <selection activeCell="AZ13" sqref="AZ13"/>
    </sheetView>
  </sheetViews>
  <sheetFormatPr defaultRowHeight="13.5"/>
  <cols>
    <col min="1" max="53" width="2.875" customWidth="1"/>
  </cols>
  <sheetData>
    <row r="1" spans="1:47" s="12" customFormat="1" ht="18" customHeight="1">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7" t="s">
        <v>264</v>
      </c>
      <c r="AU1" s="66"/>
    </row>
    <row r="2" spans="1:47" s="12" customFormat="1" ht="21.95" customHeight="1">
      <c r="A2" s="553" t="s">
        <v>67</v>
      </c>
      <c r="B2" s="72"/>
      <c r="C2" s="760">
        <v>7</v>
      </c>
      <c r="D2" s="553" t="s">
        <v>1567</v>
      </c>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66"/>
    </row>
    <row r="3" spans="1:47" s="12" customFormat="1" ht="36" customHeight="1">
      <c r="A3" s="1153" t="s">
        <v>265</v>
      </c>
      <c r="B3" s="1539"/>
      <c r="C3" s="1539"/>
      <c r="D3" s="1509"/>
      <c r="E3" s="1509"/>
      <c r="F3" s="1509"/>
      <c r="G3" s="1509"/>
      <c r="H3" s="1509"/>
      <c r="I3" s="1509"/>
      <c r="J3" s="1509"/>
      <c r="K3" s="1509"/>
      <c r="L3" s="1153" t="s">
        <v>266</v>
      </c>
      <c r="M3" s="1539"/>
      <c r="N3" s="1539"/>
      <c r="O3" s="1555" t="str">
        <f>はじめに!D3</f>
        <v>○○県</v>
      </c>
      <c r="P3" s="1555"/>
      <c r="Q3" s="1555"/>
      <c r="R3" s="1555"/>
      <c r="S3" s="1555"/>
      <c r="T3" s="1555"/>
      <c r="U3" s="1539" t="s">
        <v>267</v>
      </c>
      <c r="V3" s="1539"/>
      <c r="W3" s="1539"/>
      <c r="X3" s="1539"/>
      <c r="Y3" s="1539"/>
      <c r="Z3" s="1510"/>
      <c r="AA3" s="1510"/>
      <c r="AB3" s="1510"/>
      <c r="AC3" s="1510"/>
      <c r="AD3" s="1510"/>
      <c r="AE3" s="1510"/>
      <c r="AF3" s="1510"/>
      <c r="AG3" s="1510"/>
      <c r="AH3" s="1510"/>
      <c r="AI3" s="1510"/>
      <c r="AJ3" s="1539" t="s">
        <v>268</v>
      </c>
      <c r="AK3" s="1539"/>
      <c r="AL3" s="1539"/>
      <c r="AM3" s="1539"/>
      <c r="AN3" s="1509"/>
      <c r="AO3" s="1509"/>
      <c r="AP3" s="1509"/>
      <c r="AQ3" s="1509"/>
      <c r="AR3" s="1509"/>
      <c r="AS3" s="1509"/>
      <c r="AT3" s="1509"/>
    </row>
    <row r="4" spans="1:47" s="12" customFormat="1" ht="18" customHeight="1">
      <c r="A4" s="1540" t="s">
        <v>269</v>
      </c>
      <c r="B4" s="1541"/>
      <c r="C4" s="1546"/>
      <c r="D4" s="1546"/>
      <c r="E4" s="1546"/>
      <c r="F4" s="1091" t="s">
        <v>270</v>
      </c>
      <c r="G4" s="1091"/>
      <c r="H4" s="1092"/>
      <c r="I4" s="1549" t="s">
        <v>271</v>
      </c>
      <c r="J4" s="1550"/>
      <c r="K4" s="1550"/>
      <c r="L4" s="1550"/>
      <c r="M4" s="1550"/>
      <c r="N4" s="1550"/>
      <c r="O4" s="1550"/>
      <c r="P4" s="1550"/>
      <c r="Q4" s="1550"/>
      <c r="R4" s="1550"/>
      <c r="S4" s="1550"/>
      <c r="T4" s="1550"/>
      <c r="U4" s="1550"/>
      <c r="V4" s="1551"/>
      <c r="W4" s="1507" t="s">
        <v>272</v>
      </c>
      <c r="X4" s="1507"/>
      <c r="Y4" s="1507"/>
      <c r="Z4" s="1507"/>
      <c r="AA4" s="1507"/>
      <c r="AB4" s="1507"/>
      <c r="AC4" s="1507"/>
      <c r="AD4" s="1507"/>
      <c r="AE4" s="1507"/>
      <c r="AF4" s="1507"/>
      <c r="AG4" s="1507"/>
      <c r="AH4" s="1507"/>
      <c r="AI4" s="1507"/>
      <c r="AJ4" s="1507"/>
      <c r="AK4" s="1507"/>
      <c r="AL4" s="1507"/>
      <c r="AM4" s="1507"/>
      <c r="AN4" s="1507"/>
      <c r="AO4" s="1507"/>
      <c r="AP4" s="1507"/>
      <c r="AQ4" s="1507"/>
      <c r="AR4" s="1507"/>
      <c r="AS4" s="1507"/>
      <c r="AT4" s="1507"/>
      <c r="AU4"/>
    </row>
    <row r="5" spans="1:47" s="12" customFormat="1" ht="18" customHeight="1">
      <c r="A5" s="1542"/>
      <c r="B5" s="1543"/>
      <c r="C5" s="1547"/>
      <c r="D5" s="1547"/>
      <c r="E5" s="1547"/>
      <c r="F5" s="1508"/>
      <c r="G5" s="1508"/>
      <c r="H5" s="1548"/>
      <c r="I5" s="1531" t="s">
        <v>273</v>
      </c>
      <c r="J5" s="1532"/>
      <c r="K5" s="1532"/>
      <c r="L5" s="1532"/>
      <c r="M5" s="1532"/>
      <c r="N5" s="1532"/>
      <c r="O5" s="1532"/>
      <c r="P5" s="1532"/>
      <c r="Q5" s="1532"/>
      <c r="R5" s="1532"/>
      <c r="S5" s="1532"/>
      <c r="T5" s="1532"/>
      <c r="U5" s="1532"/>
      <c r="V5" s="1533"/>
      <c r="W5" s="1507"/>
      <c r="X5" s="1507"/>
      <c r="Y5" s="1507"/>
      <c r="Z5" s="1507"/>
      <c r="AA5" s="1507"/>
      <c r="AB5" s="1507"/>
      <c r="AC5" s="1507"/>
      <c r="AD5" s="1507"/>
      <c r="AE5" s="1507"/>
      <c r="AF5" s="1507"/>
      <c r="AG5" s="1507"/>
      <c r="AH5" s="1507"/>
      <c r="AI5" s="1507"/>
      <c r="AJ5" s="1507"/>
      <c r="AK5" s="1507"/>
      <c r="AL5" s="1507"/>
      <c r="AM5" s="1507"/>
      <c r="AN5" s="1507"/>
      <c r="AO5" s="1507"/>
      <c r="AP5" s="1507"/>
      <c r="AQ5" s="1507"/>
      <c r="AR5" s="1507"/>
      <c r="AS5" s="1507"/>
      <c r="AT5" s="1507"/>
      <c r="AU5"/>
    </row>
    <row r="6" spans="1:47" s="12" customFormat="1" ht="18" customHeight="1">
      <c r="A6" s="1542"/>
      <c r="B6" s="1543"/>
      <c r="C6" s="1547"/>
      <c r="D6" s="1547"/>
      <c r="E6" s="1547"/>
      <c r="F6" s="70"/>
      <c r="G6" s="70"/>
      <c r="H6" s="78"/>
      <c r="I6" s="1552"/>
      <c r="J6" s="910"/>
      <c r="K6" s="910"/>
      <c r="L6" s="1503" t="s">
        <v>274</v>
      </c>
      <c r="M6" s="1091"/>
      <c r="N6" s="1091"/>
      <c r="O6" s="1091"/>
      <c r="P6" s="1091"/>
      <c r="Q6" s="1091"/>
      <c r="R6" s="1091"/>
      <c r="S6" s="1091"/>
      <c r="T6" s="1091"/>
      <c r="U6" s="1091"/>
      <c r="V6" s="1092"/>
      <c r="W6" s="1520" t="s">
        <v>275</v>
      </c>
      <c r="X6" s="1521"/>
      <c r="Y6" s="1521"/>
      <c r="Z6" s="1521"/>
      <c r="AA6" s="1521"/>
      <c r="AB6" s="1521"/>
      <c r="AC6" s="1521"/>
      <c r="AD6" s="1521"/>
      <c r="AE6" s="1521"/>
      <c r="AF6" s="1521"/>
      <c r="AG6" s="1521"/>
      <c r="AH6" s="1521"/>
      <c r="AI6" s="1521"/>
      <c r="AJ6" s="1521"/>
      <c r="AK6" s="1521"/>
      <c r="AL6" s="1521"/>
      <c r="AM6" s="1521"/>
      <c r="AN6" s="1522"/>
      <c r="AO6" s="1526" t="s">
        <v>275</v>
      </c>
      <c r="AP6" s="1526"/>
      <c r="AQ6" s="1526"/>
      <c r="AR6" s="1526"/>
      <c r="AS6" s="1526"/>
      <c r="AT6" s="1526"/>
      <c r="AU6"/>
    </row>
    <row r="7" spans="1:47" s="12" customFormat="1" ht="18" customHeight="1">
      <c r="A7" s="1542"/>
      <c r="B7" s="1543"/>
      <c r="C7" s="70"/>
      <c r="D7" s="70"/>
      <c r="E7" s="70"/>
      <c r="F7" s="1527"/>
      <c r="G7" s="1527"/>
      <c r="H7" s="1528"/>
      <c r="I7" s="1552"/>
      <c r="J7" s="910"/>
      <c r="K7" s="910"/>
      <c r="L7" s="1553"/>
      <c r="M7" s="1508"/>
      <c r="N7" s="1508"/>
      <c r="O7" s="1508"/>
      <c r="P7" s="1531" t="s">
        <v>276</v>
      </c>
      <c r="Q7" s="1532"/>
      <c r="R7" s="1532"/>
      <c r="S7" s="1532"/>
      <c r="T7" s="1532"/>
      <c r="U7" s="1532"/>
      <c r="V7" s="1533"/>
      <c r="W7" s="1523"/>
      <c r="X7" s="1524"/>
      <c r="Y7" s="1524"/>
      <c r="Z7" s="1524"/>
      <c r="AA7" s="1524"/>
      <c r="AB7" s="1524"/>
      <c r="AC7" s="1524"/>
      <c r="AD7" s="1524"/>
      <c r="AE7" s="1524"/>
      <c r="AF7" s="1524"/>
      <c r="AG7" s="1524"/>
      <c r="AH7" s="1524"/>
      <c r="AI7" s="1524"/>
      <c r="AJ7" s="1524"/>
      <c r="AK7" s="1524"/>
      <c r="AL7" s="1524"/>
      <c r="AM7" s="1524"/>
      <c r="AN7" s="1525"/>
      <c r="AO7" s="1526"/>
      <c r="AP7" s="1526"/>
      <c r="AQ7" s="1526"/>
      <c r="AR7" s="1526"/>
      <c r="AS7" s="1526"/>
      <c r="AT7" s="1526"/>
      <c r="AU7"/>
    </row>
    <row r="8" spans="1:47" s="12" customFormat="1" ht="18" customHeight="1">
      <c r="A8" s="1542"/>
      <c r="B8" s="1543"/>
      <c r="C8" s="1508" t="s">
        <v>270</v>
      </c>
      <c r="D8" s="1508"/>
      <c r="E8" s="1508"/>
      <c r="F8" s="1527"/>
      <c r="G8" s="1527"/>
      <c r="H8" s="1528"/>
      <c r="I8" s="1552"/>
      <c r="J8" s="910"/>
      <c r="K8" s="910"/>
      <c r="L8" s="1553"/>
      <c r="M8" s="1508"/>
      <c r="N8" s="1508"/>
      <c r="O8" s="1508"/>
      <c r="P8" s="1534"/>
      <c r="Q8" s="910"/>
      <c r="R8" s="910"/>
      <c r="S8" s="910"/>
      <c r="T8" s="910"/>
      <c r="U8" s="910"/>
      <c r="V8" s="1535"/>
      <c r="W8" s="1507" t="s">
        <v>277</v>
      </c>
      <c r="X8" s="1507"/>
      <c r="Y8" s="1507" t="s">
        <v>278</v>
      </c>
      <c r="Z8" s="1507"/>
      <c r="AA8" s="1507" t="s">
        <v>279</v>
      </c>
      <c r="AB8" s="1507"/>
      <c r="AC8" s="1507" t="s">
        <v>280</v>
      </c>
      <c r="AD8" s="1507"/>
      <c r="AE8" s="1507" t="s">
        <v>281</v>
      </c>
      <c r="AF8" s="1507"/>
      <c r="AG8" s="1507" t="s">
        <v>282</v>
      </c>
      <c r="AH8" s="1507"/>
      <c r="AI8" s="1507" t="s">
        <v>283</v>
      </c>
      <c r="AJ8" s="1507"/>
      <c r="AK8" s="1507" t="s">
        <v>284</v>
      </c>
      <c r="AL8" s="1507"/>
      <c r="AM8" s="1507" t="s">
        <v>285</v>
      </c>
      <c r="AN8" s="1507"/>
      <c r="AO8" s="1507" t="s">
        <v>286</v>
      </c>
      <c r="AP8" s="1507"/>
      <c r="AQ8" s="1507" t="s">
        <v>287</v>
      </c>
      <c r="AR8" s="1507"/>
      <c r="AS8" s="1507" t="s">
        <v>288</v>
      </c>
      <c r="AT8" s="1507"/>
      <c r="AU8"/>
    </row>
    <row r="9" spans="1:47" s="12" customFormat="1" ht="18" customHeight="1">
      <c r="A9" s="1542"/>
      <c r="B9" s="1543"/>
      <c r="C9" s="1093"/>
      <c r="D9" s="1093"/>
      <c r="E9" s="1093"/>
      <c r="F9" s="1529"/>
      <c r="G9" s="1529"/>
      <c r="H9" s="1530"/>
      <c r="I9" s="1536"/>
      <c r="J9" s="1537"/>
      <c r="K9" s="1537"/>
      <c r="L9" s="1554"/>
      <c r="M9" s="1093"/>
      <c r="N9" s="1093"/>
      <c r="O9" s="1093"/>
      <c r="P9" s="1536"/>
      <c r="Q9" s="1537"/>
      <c r="R9" s="1537"/>
      <c r="S9" s="1537"/>
      <c r="T9" s="1537"/>
      <c r="U9" s="1537"/>
      <c r="V9" s="1538"/>
      <c r="W9" s="1507"/>
      <c r="X9" s="1507"/>
      <c r="Y9" s="1507"/>
      <c r="Z9" s="1507"/>
      <c r="AA9" s="1507"/>
      <c r="AB9" s="1507"/>
      <c r="AC9" s="1507"/>
      <c r="AD9" s="1507"/>
      <c r="AE9" s="1507"/>
      <c r="AF9" s="1507"/>
      <c r="AG9" s="1507"/>
      <c r="AH9" s="1507"/>
      <c r="AI9" s="1507"/>
      <c r="AJ9" s="1507"/>
      <c r="AK9" s="1507"/>
      <c r="AL9" s="1507"/>
      <c r="AM9" s="1507"/>
      <c r="AN9" s="1507"/>
      <c r="AO9" s="1507"/>
      <c r="AP9" s="1507"/>
      <c r="AQ9" s="1507"/>
      <c r="AR9" s="1507"/>
      <c r="AS9" s="1507"/>
      <c r="AT9" s="1507"/>
      <c r="AU9"/>
    </row>
    <row r="10" spans="1:47" s="12" customFormat="1" ht="18" customHeight="1">
      <c r="A10" s="1542"/>
      <c r="B10" s="1543"/>
      <c r="C10" s="1510" t="s">
        <v>289</v>
      </c>
      <c r="D10" s="1510"/>
      <c r="E10" s="1510"/>
      <c r="F10" s="1510"/>
      <c r="G10" s="1510"/>
      <c r="H10" s="1510"/>
      <c r="I10" s="1511"/>
      <c r="J10" s="1512"/>
      <c r="K10" s="1513"/>
      <c r="L10" s="1511"/>
      <c r="M10" s="1512"/>
      <c r="N10" s="1512"/>
      <c r="O10" s="1513"/>
      <c r="P10" s="1511"/>
      <c r="Q10" s="1512"/>
      <c r="R10" s="1512"/>
      <c r="S10" s="1512"/>
      <c r="T10" s="1512"/>
      <c r="U10" s="1512"/>
      <c r="V10" s="1513"/>
      <c r="W10" s="761"/>
      <c r="X10" s="762"/>
      <c r="Y10" s="762"/>
      <c r="Z10" s="762"/>
      <c r="AA10" s="762"/>
      <c r="AB10" s="762"/>
      <c r="AC10" s="762"/>
      <c r="AD10" s="762"/>
      <c r="AE10" s="762"/>
      <c r="AF10" s="762"/>
      <c r="AG10" s="762"/>
      <c r="AH10" s="762"/>
      <c r="AI10" s="762"/>
      <c r="AJ10" s="762"/>
      <c r="AK10" s="762"/>
      <c r="AL10" s="762"/>
      <c r="AM10" s="762"/>
      <c r="AN10" s="762"/>
      <c r="AO10" s="762"/>
      <c r="AP10" s="762"/>
      <c r="AQ10" s="762"/>
      <c r="AR10" s="762"/>
      <c r="AS10" s="762"/>
      <c r="AT10" s="763"/>
      <c r="AU10" s="66"/>
    </row>
    <row r="11" spans="1:47" s="12" customFormat="1" ht="18" customHeight="1">
      <c r="A11" s="1542"/>
      <c r="B11" s="1543"/>
      <c r="C11" s="1510"/>
      <c r="D11" s="1510"/>
      <c r="E11" s="1510"/>
      <c r="F11" s="1510"/>
      <c r="G11" s="1510"/>
      <c r="H11" s="1510"/>
      <c r="I11" s="1514"/>
      <c r="J11" s="1515"/>
      <c r="K11" s="1516"/>
      <c r="L11" s="1514"/>
      <c r="M11" s="1515"/>
      <c r="N11" s="1515"/>
      <c r="O11" s="1516"/>
      <c r="P11" s="1514"/>
      <c r="Q11" s="1515"/>
      <c r="R11" s="1515"/>
      <c r="S11" s="1515"/>
      <c r="T11" s="1515"/>
      <c r="U11" s="1515"/>
      <c r="V11" s="1516"/>
      <c r="W11" s="764"/>
      <c r="X11" s="765"/>
      <c r="Y11" s="765"/>
      <c r="Z11" s="765"/>
      <c r="AA11" s="765"/>
      <c r="AB11" s="765"/>
      <c r="AC11" s="765"/>
      <c r="AD11" s="765"/>
      <c r="AE11" s="765"/>
      <c r="AF11" s="765"/>
      <c r="AG11" s="765"/>
      <c r="AH11" s="765"/>
      <c r="AI11" s="765"/>
      <c r="AJ11" s="765"/>
      <c r="AK11" s="765"/>
      <c r="AL11" s="765"/>
      <c r="AM11" s="765"/>
      <c r="AN11" s="765"/>
      <c r="AO11" s="765"/>
      <c r="AP11" s="765"/>
      <c r="AQ11" s="765"/>
      <c r="AR11" s="765"/>
      <c r="AS11" s="765"/>
      <c r="AT11" s="766"/>
      <c r="AU11"/>
    </row>
    <row r="12" spans="1:47" s="12" customFormat="1" ht="18" customHeight="1">
      <c r="A12" s="1542"/>
      <c r="B12" s="1543"/>
      <c r="C12" s="1510"/>
      <c r="D12" s="1510"/>
      <c r="E12" s="1510"/>
      <c r="F12" s="1510"/>
      <c r="G12" s="1510"/>
      <c r="H12" s="1510"/>
      <c r="I12" s="1517"/>
      <c r="J12" s="1518"/>
      <c r="K12" s="1519"/>
      <c r="L12" s="1517"/>
      <c r="M12" s="1518"/>
      <c r="N12" s="1518"/>
      <c r="O12" s="1519"/>
      <c r="P12" s="1517"/>
      <c r="Q12" s="1518"/>
      <c r="R12" s="1518"/>
      <c r="S12" s="1518"/>
      <c r="T12" s="1518"/>
      <c r="U12" s="1518"/>
      <c r="V12" s="1519"/>
      <c r="W12" s="764"/>
      <c r="X12" s="765"/>
      <c r="Y12" s="765"/>
      <c r="Z12" s="765"/>
      <c r="AA12" s="765"/>
      <c r="AB12" s="765"/>
      <c r="AC12" s="765"/>
      <c r="AD12" s="765"/>
      <c r="AE12" s="765"/>
      <c r="AF12" s="765"/>
      <c r="AG12" s="765"/>
      <c r="AH12" s="765"/>
      <c r="AI12" s="765"/>
      <c r="AJ12" s="765"/>
      <c r="AK12" s="765"/>
      <c r="AL12" s="765"/>
      <c r="AM12" s="765"/>
      <c r="AN12" s="765"/>
      <c r="AO12" s="765"/>
      <c r="AP12" s="765"/>
      <c r="AQ12" s="765"/>
      <c r="AR12" s="765"/>
      <c r="AS12" s="765"/>
      <c r="AT12" s="766"/>
      <c r="AU12" s="66"/>
    </row>
    <row r="13" spans="1:47" s="12" customFormat="1" ht="18" customHeight="1">
      <c r="A13" s="1542"/>
      <c r="B13" s="1543"/>
      <c r="C13" s="1510" t="s">
        <v>289</v>
      </c>
      <c r="D13" s="1510"/>
      <c r="E13" s="1510"/>
      <c r="F13" s="1510"/>
      <c r="G13" s="1510"/>
      <c r="H13" s="1510"/>
      <c r="I13" s="1511"/>
      <c r="J13" s="1512"/>
      <c r="K13" s="1513"/>
      <c r="L13" s="1511"/>
      <c r="M13" s="1512"/>
      <c r="N13" s="1512"/>
      <c r="O13" s="1513"/>
      <c r="P13" s="1511"/>
      <c r="Q13" s="1512"/>
      <c r="R13" s="1512"/>
      <c r="S13" s="1512"/>
      <c r="T13" s="1512"/>
      <c r="U13" s="1512"/>
      <c r="V13" s="1513"/>
      <c r="W13" s="764"/>
      <c r="X13" s="765"/>
      <c r="Y13" s="765"/>
      <c r="Z13" s="765"/>
      <c r="AA13" s="765"/>
      <c r="AB13" s="765"/>
      <c r="AC13" s="765"/>
      <c r="AD13" s="765"/>
      <c r="AE13" s="765"/>
      <c r="AF13" s="765"/>
      <c r="AG13" s="765"/>
      <c r="AH13" s="765"/>
      <c r="AI13" s="765"/>
      <c r="AJ13" s="765"/>
      <c r="AK13" s="765"/>
      <c r="AL13" s="765"/>
      <c r="AM13" s="765"/>
      <c r="AN13" s="765"/>
      <c r="AO13" s="765"/>
      <c r="AP13" s="765"/>
      <c r="AQ13" s="765"/>
      <c r="AR13" s="765"/>
      <c r="AS13" s="765"/>
      <c r="AT13" s="766"/>
      <c r="AU13"/>
    </row>
    <row r="14" spans="1:47" s="12" customFormat="1" ht="18" customHeight="1">
      <c r="A14" s="1542"/>
      <c r="B14" s="1543"/>
      <c r="C14" s="1510"/>
      <c r="D14" s="1510"/>
      <c r="E14" s="1510"/>
      <c r="F14" s="1510"/>
      <c r="G14" s="1510"/>
      <c r="H14" s="1510"/>
      <c r="I14" s="1514"/>
      <c r="J14" s="1515"/>
      <c r="K14" s="1516"/>
      <c r="L14" s="1514"/>
      <c r="M14" s="1515"/>
      <c r="N14" s="1515"/>
      <c r="O14" s="1516"/>
      <c r="P14" s="1514"/>
      <c r="Q14" s="1515"/>
      <c r="R14" s="1515"/>
      <c r="S14" s="1515"/>
      <c r="T14" s="1515"/>
      <c r="U14" s="1515"/>
      <c r="V14" s="1516"/>
      <c r="W14" s="764"/>
      <c r="X14" s="765"/>
      <c r="Y14" s="765"/>
      <c r="Z14" s="765"/>
      <c r="AA14" s="765"/>
      <c r="AB14" s="765"/>
      <c r="AC14" s="765"/>
      <c r="AD14" s="765"/>
      <c r="AE14" s="765"/>
      <c r="AF14" s="765"/>
      <c r="AG14" s="765"/>
      <c r="AH14" s="765"/>
      <c r="AI14" s="765"/>
      <c r="AJ14" s="765"/>
      <c r="AK14" s="765"/>
      <c r="AL14" s="765"/>
      <c r="AM14" s="765"/>
      <c r="AN14" s="765"/>
      <c r="AO14" s="765"/>
      <c r="AP14" s="765"/>
      <c r="AQ14" s="765"/>
      <c r="AR14" s="765"/>
      <c r="AS14" s="765"/>
      <c r="AT14" s="766"/>
      <c r="AU14" s="66"/>
    </row>
    <row r="15" spans="1:47" s="12" customFormat="1" ht="18" customHeight="1">
      <c r="A15" s="1542"/>
      <c r="B15" s="1543"/>
      <c r="C15" s="1510"/>
      <c r="D15" s="1510"/>
      <c r="E15" s="1510"/>
      <c r="F15" s="1510"/>
      <c r="G15" s="1510"/>
      <c r="H15" s="1510"/>
      <c r="I15" s="1517"/>
      <c r="J15" s="1518"/>
      <c r="K15" s="1519"/>
      <c r="L15" s="1517"/>
      <c r="M15" s="1518"/>
      <c r="N15" s="1518"/>
      <c r="O15" s="1519"/>
      <c r="P15" s="1517"/>
      <c r="Q15" s="1518"/>
      <c r="R15" s="1518"/>
      <c r="S15" s="1518"/>
      <c r="T15" s="1518"/>
      <c r="U15" s="1518"/>
      <c r="V15" s="1519"/>
      <c r="W15" s="764"/>
      <c r="X15" s="765"/>
      <c r="Y15" s="765"/>
      <c r="Z15" s="765"/>
      <c r="AA15" s="765"/>
      <c r="AB15" s="765"/>
      <c r="AC15" s="765"/>
      <c r="AD15" s="765"/>
      <c r="AE15" s="765"/>
      <c r="AF15" s="765"/>
      <c r="AG15" s="765"/>
      <c r="AH15" s="765"/>
      <c r="AI15" s="765"/>
      <c r="AJ15" s="765"/>
      <c r="AK15" s="765"/>
      <c r="AL15" s="765"/>
      <c r="AM15" s="765"/>
      <c r="AN15" s="765"/>
      <c r="AO15" s="765"/>
      <c r="AP15" s="765"/>
      <c r="AQ15" s="765"/>
      <c r="AR15" s="765"/>
      <c r="AS15" s="765"/>
      <c r="AT15" s="766"/>
      <c r="AU15"/>
    </row>
    <row r="16" spans="1:47" s="12" customFormat="1" ht="18" customHeight="1">
      <c r="A16" s="1542"/>
      <c r="B16" s="1543"/>
      <c r="C16" s="1510" t="s">
        <v>289</v>
      </c>
      <c r="D16" s="1510"/>
      <c r="E16" s="1510"/>
      <c r="F16" s="1510"/>
      <c r="G16" s="1510"/>
      <c r="H16" s="1510"/>
      <c r="I16" s="1511"/>
      <c r="J16" s="1512"/>
      <c r="K16" s="1513"/>
      <c r="L16" s="1511"/>
      <c r="M16" s="1512"/>
      <c r="N16" s="1512"/>
      <c r="O16" s="1513"/>
      <c r="P16" s="1511"/>
      <c r="Q16" s="1512"/>
      <c r="R16" s="1512"/>
      <c r="S16" s="1512"/>
      <c r="T16" s="1512"/>
      <c r="U16" s="1512"/>
      <c r="V16" s="1513"/>
      <c r="W16" s="764"/>
      <c r="X16" s="765"/>
      <c r="Y16" s="765"/>
      <c r="Z16" s="765"/>
      <c r="AA16" s="765"/>
      <c r="AB16" s="765"/>
      <c r="AC16" s="765"/>
      <c r="AD16" s="765"/>
      <c r="AE16" s="765"/>
      <c r="AF16" s="765"/>
      <c r="AG16" s="765"/>
      <c r="AH16" s="765"/>
      <c r="AI16" s="765"/>
      <c r="AJ16" s="765"/>
      <c r="AK16" s="765"/>
      <c r="AL16" s="765"/>
      <c r="AM16" s="765"/>
      <c r="AN16" s="765"/>
      <c r="AO16" s="765"/>
      <c r="AP16" s="765"/>
      <c r="AQ16" s="765"/>
      <c r="AR16" s="765"/>
      <c r="AS16" s="765"/>
      <c r="AT16" s="766"/>
      <c r="AU16" s="66"/>
    </row>
    <row r="17" spans="1:51" s="12" customFormat="1" ht="18" customHeight="1">
      <c r="A17" s="1542"/>
      <c r="B17" s="1543"/>
      <c r="C17" s="1510"/>
      <c r="D17" s="1510"/>
      <c r="E17" s="1510"/>
      <c r="F17" s="1510"/>
      <c r="G17" s="1510"/>
      <c r="H17" s="1510"/>
      <c r="I17" s="1514"/>
      <c r="J17" s="1515"/>
      <c r="K17" s="1516"/>
      <c r="L17" s="1514"/>
      <c r="M17" s="1515"/>
      <c r="N17" s="1515"/>
      <c r="O17" s="1516"/>
      <c r="P17" s="1514"/>
      <c r="Q17" s="1515"/>
      <c r="R17" s="1515"/>
      <c r="S17" s="1515"/>
      <c r="T17" s="1515"/>
      <c r="U17" s="1515"/>
      <c r="V17" s="1516"/>
      <c r="W17" s="764"/>
      <c r="X17" s="765"/>
      <c r="Y17" s="765"/>
      <c r="Z17" s="765"/>
      <c r="AA17" s="765"/>
      <c r="AB17" s="765"/>
      <c r="AC17" s="765"/>
      <c r="AD17" s="765"/>
      <c r="AE17" s="765"/>
      <c r="AF17" s="765"/>
      <c r="AG17" s="765"/>
      <c r="AH17" s="765"/>
      <c r="AI17" s="765"/>
      <c r="AJ17" s="765"/>
      <c r="AK17" s="765"/>
      <c r="AL17" s="765"/>
      <c r="AM17" s="765"/>
      <c r="AN17" s="765"/>
      <c r="AO17" s="765"/>
      <c r="AP17" s="765"/>
      <c r="AQ17" s="765"/>
      <c r="AR17" s="765"/>
      <c r="AS17" s="765"/>
      <c r="AT17" s="766"/>
      <c r="AU17"/>
    </row>
    <row r="18" spans="1:51" s="12" customFormat="1" ht="18" customHeight="1">
      <c r="A18" s="1542"/>
      <c r="B18" s="1543"/>
      <c r="C18" s="1510"/>
      <c r="D18" s="1510"/>
      <c r="E18" s="1510"/>
      <c r="F18" s="1510"/>
      <c r="G18" s="1510"/>
      <c r="H18" s="1510"/>
      <c r="I18" s="1517"/>
      <c r="J18" s="1518"/>
      <c r="K18" s="1519"/>
      <c r="L18" s="1517"/>
      <c r="M18" s="1518"/>
      <c r="N18" s="1518"/>
      <c r="O18" s="1519"/>
      <c r="P18" s="1517"/>
      <c r="Q18" s="1518"/>
      <c r="R18" s="1518"/>
      <c r="S18" s="1518"/>
      <c r="T18" s="1518"/>
      <c r="U18" s="1518"/>
      <c r="V18" s="1519"/>
      <c r="W18" s="764"/>
      <c r="X18" s="765"/>
      <c r="Y18" s="765"/>
      <c r="Z18" s="765"/>
      <c r="AA18" s="765"/>
      <c r="AB18" s="765"/>
      <c r="AC18" s="765"/>
      <c r="AD18" s="765"/>
      <c r="AE18" s="765"/>
      <c r="AF18" s="765"/>
      <c r="AG18" s="765"/>
      <c r="AH18" s="765"/>
      <c r="AI18" s="765"/>
      <c r="AJ18" s="765"/>
      <c r="AK18" s="765"/>
      <c r="AL18" s="765"/>
      <c r="AM18" s="765"/>
      <c r="AN18" s="765"/>
      <c r="AO18" s="765"/>
      <c r="AP18" s="765"/>
      <c r="AQ18" s="765"/>
      <c r="AR18" s="765"/>
      <c r="AS18" s="765"/>
      <c r="AT18" s="766"/>
      <c r="AU18" s="66"/>
    </row>
    <row r="19" spans="1:51" s="12" customFormat="1" ht="18" customHeight="1">
      <c r="A19" s="1542"/>
      <c r="B19" s="1543"/>
      <c r="C19" s="1510"/>
      <c r="D19" s="1510"/>
      <c r="E19" s="1510"/>
      <c r="F19" s="1510"/>
      <c r="G19" s="1510"/>
      <c r="H19" s="1510"/>
      <c r="I19" s="1511"/>
      <c r="J19" s="1512"/>
      <c r="K19" s="1513"/>
      <c r="L19" s="1511"/>
      <c r="M19" s="1512"/>
      <c r="N19" s="1512"/>
      <c r="O19" s="1513"/>
      <c r="P19" s="1511"/>
      <c r="Q19" s="1512"/>
      <c r="R19" s="1512"/>
      <c r="S19" s="1512"/>
      <c r="T19" s="1512"/>
      <c r="U19" s="1512"/>
      <c r="V19" s="1513"/>
      <c r="W19" s="764"/>
      <c r="X19" s="765"/>
      <c r="Y19" s="765"/>
      <c r="Z19" s="765"/>
      <c r="AA19" s="765"/>
      <c r="AB19" s="765"/>
      <c r="AC19" s="765"/>
      <c r="AD19" s="765"/>
      <c r="AE19" s="765"/>
      <c r="AF19" s="765"/>
      <c r="AG19" s="765"/>
      <c r="AH19" s="765"/>
      <c r="AI19" s="765"/>
      <c r="AJ19" s="765"/>
      <c r="AK19" s="765"/>
      <c r="AL19" s="765"/>
      <c r="AM19" s="765"/>
      <c r="AN19" s="765"/>
      <c r="AO19" s="765"/>
      <c r="AP19" s="765"/>
      <c r="AQ19" s="765"/>
      <c r="AR19" s="765"/>
      <c r="AS19" s="765"/>
      <c r="AT19" s="766"/>
      <c r="AU19"/>
    </row>
    <row r="20" spans="1:51" s="12" customFormat="1" ht="18" customHeight="1">
      <c r="A20" s="1542"/>
      <c r="B20" s="1543"/>
      <c r="C20" s="1510"/>
      <c r="D20" s="1510"/>
      <c r="E20" s="1510"/>
      <c r="F20" s="1510"/>
      <c r="G20" s="1510"/>
      <c r="H20" s="1510"/>
      <c r="I20" s="1514"/>
      <c r="J20" s="1515"/>
      <c r="K20" s="1516"/>
      <c r="L20" s="1514"/>
      <c r="M20" s="1515"/>
      <c r="N20" s="1515"/>
      <c r="O20" s="1516"/>
      <c r="P20" s="1514"/>
      <c r="Q20" s="1515"/>
      <c r="R20" s="1515"/>
      <c r="S20" s="1515"/>
      <c r="T20" s="1515"/>
      <c r="U20" s="1515"/>
      <c r="V20" s="1516"/>
      <c r="W20" s="764"/>
      <c r="X20" s="765"/>
      <c r="Y20" s="765"/>
      <c r="Z20" s="765"/>
      <c r="AA20" s="765"/>
      <c r="AB20" s="765"/>
      <c r="AC20" s="765"/>
      <c r="AD20" s="765"/>
      <c r="AE20" s="765"/>
      <c r="AF20" s="765"/>
      <c r="AG20" s="765"/>
      <c r="AH20" s="765"/>
      <c r="AI20" s="765"/>
      <c r="AJ20" s="765"/>
      <c r="AK20" s="765"/>
      <c r="AL20" s="765"/>
      <c r="AM20" s="765"/>
      <c r="AN20" s="765"/>
      <c r="AO20" s="765"/>
      <c r="AP20" s="765"/>
      <c r="AQ20" s="765"/>
      <c r="AR20" s="765"/>
      <c r="AS20" s="765"/>
      <c r="AT20" s="766"/>
      <c r="AU20" s="66"/>
    </row>
    <row r="21" spans="1:51" s="12" customFormat="1" ht="18" customHeight="1">
      <c r="A21" s="1542"/>
      <c r="B21" s="1543"/>
      <c r="C21" s="1510"/>
      <c r="D21" s="1510"/>
      <c r="E21" s="1510"/>
      <c r="F21" s="1510"/>
      <c r="G21" s="1510"/>
      <c r="H21" s="1510"/>
      <c r="I21" s="1517"/>
      <c r="J21" s="1518"/>
      <c r="K21" s="1519"/>
      <c r="L21" s="1517"/>
      <c r="M21" s="1518"/>
      <c r="N21" s="1518"/>
      <c r="O21" s="1519"/>
      <c r="P21" s="1517"/>
      <c r="Q21" s="1518"/>
      <c r="R21" s="1518"/>
      <c r="S21" s="1518"/>
      <c r="T21" s="1518"/>
      <c r="U21" s="1518"/>
      <c r="V21" s="1519"/>
      <c r="W21" s="767"/>
      <c r="X21" s="768"/>
      <c r="Y21" s="768"/>
      <c r="Z21" s="768"/>
      <c r="AA21" s="768"/>
      <c r="AB21" s="768"/>
      <c r="AC21" s="768"/>
      <c r="AD21" s="768"/>
      <c r="AE21" s="768"/>
      <c r="AF21" s="768"/>
      <c r="AG21" s="768"/>
      <c r="AH21" s="768"/>
      <c r="AI21" s="768"/>
      <c r="AJ21" s="768"/>
      <c r="AK21" s="768"/>
      <c r="AL21" s="768"/>
      <c r="AM21" s="768"/>
      <c r="AN21" s="768"/>
      <c r="AO21" s="768"/>
      <c r="AP21" s="768"/>
      <c r="AQ21" s="768"/>
      <c r="AR21" s="768"/>
      <c r="AS21" s="768"/>
      <c r="AT21" s="769"/>
      <c r="AU21"/>
    </row>
    <row r="22" spans="1:51" s="12" customFormat="1" ht="36" customHeight="1">
      <c r="A22" s="1544"/>
      <c r="B22" s="1545"/>
      <c r="C22" s="1509" t="s">
        <v>10</v>
      </c>
      <c r="D22" s="1509"/>
      <c r="E22" s="1509"/>
      <c r="F22" s="1509"/>
      <c r="G22" s="1509"/>
      <c r="H22" s="1509"/>
      <c r="I22" s="1509"/>
      <c r="J22" s="1509"/>
      <c r="K22" s="1509"/>
      <c r="L22" s="1509"/>
      <c r="M22" s="1509"/>
      <c r="N22" s="1509"/>
      <c r="O22" s="1509"/>
      <c r="P22" s="1509"/>
      <c r="Q22" s="1509"/>
      <c r="R22" s="1509"/>
      <c r="S22" s="1509"/>
      <c r="T22" s="1509"/>
      <c r="U22" s="1509"/>
      <c r="V22" s="1509"/>
      <c r="W22" s="1556"/>
      <c r="X22" s="1557"/>
      <c r="Y22" s="1557"/>
      <c r="Z22" s="1557"/>
      <c r="AA22" s="1557"/>
      <c r="AB22" s="1557"/>
      <c r="AC22" s="1557"/>
      <c r="AD22" s="1557"/>
      <c r="AE22" s="1557"/>
      <c r="AF22" s="1557"/>
      <c r="AG22" s="1557"/>
      <c r="AH22" s="1557"/>
      <c r="AI22" s="1557"/>
      <c r="AJ22" s="1557"/>
      <c r="AK22" s="1557"/>
      <c r="AL22" s="1557"/>
      <c r="AM22" s="1557"/>
      <c r="AN22" s="1557"/>
      <c r="AO22" s="1557"/>
      <c r="AP22" s="1557"/>
      <c r="AQ22" s="1557"/>
      <c r="AR22" s="1557"/>
      <c r="AS22" s="1557"/>
      <c r="AT22" s="1558"/>
      <c r="AU22" s="66"/>
    </row>
    <row r="23" spans="1:51" s="12" customFormat="1" ht="18" customHeight="1">
      <c r="A23" s="67" t="s">
        <v>290</v>
      </c>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row>
    <row r="24" spans="1:51" s="12" customFormat="1" ht="18" customHeight="1">
      <c r="A24" s="67" t="s">
        <v>291</v>
      </c>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6"/>
    </row>
    <row r="25" spans="1:51" s="12" customFormat="1" ht="18" customHeight="1">
      <c r="A25" s="67" t="s">
        <v>292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row>
    <row r="26" spans="1:51" s="12" customFormat="1" ht="18" customHeight="1">
      <c r="A26" s="67"/>
      <c r="B26" s="67"/>
      <c r="C26" s="67" t="s">
        <v>293</v>
      </c>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6"/>
    </row>
    <row r="27" spans="1:51" s="12" customFormat="1" ht="18" customHeight="1">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row>
    <row r="28" spans="1:51" s="12" customFormat="1" ht="18" customHeight="1">
      <c r="AU28" s="66"/>
    </row>
    <row r="29" spans="1:51" s="12"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69"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68"/>
      <c r="AW30" s="68"/>
      <c r="AX30" s="68"/>
      <c r="AY30" s="68"/>
    </row>
    <row r="31" spans="1:51" s="69"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68"/>
      <c r="AW31" s="68"/>
      <c r="AX31" s="68"/>
      <c r="AY31" s="68"/>
    </row>
    <row r="32" spans="1:51" s="69"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69"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68"/>
      <c r="AW33" s="68"/>
      <c r="AX33" s="68"/>
      <c r="AY33" s="68"/>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W22:AT22"/>
    <mergeCell ref="L16:O18"/>
    <mergeCell ref="L19:O21"/>
    <mergeCell ref="P10:V12"/>
    <mergeCell ref="P13:V15"/>
    <mergeCell ref="P16:V18"/>
    <mergeCell ref="P19:V21"/>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s>
  <phoneticPr fontId="3"/>
  <dataValidations count="1">
    <dataValidation type="list" allowBlank="1" showInputMessage="1" showErrorMessage="1" prompt="年度を選択" sqref="C2" xr:uid="{8D0FC483-6F7A-4D67-92E2-6200151910F6}">
      <formula1>"7,8,9,10,11"</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DF6D0-B9F4-484C-A3F1-5E1F51DA2C84}">
  <sheetPr>
    <tabColor rgb="FFCCFFCC"/>
  </sheetPr>
  <dimension ref="A1:AZ136"/>
  <sheetViews>
    <sheetView showGridLines="0" view="pageBreakPreview" zoomScale="90" zoomScaleNormal="100" zoomScaleSheetLayoutView="90" workbookViewId="0">
      <selection activeCell="AA7" sqref="AA7:AG7"/>
    </sheetView>
  </sheetViews>
  <sheetFormatPr defaultRowHeight="13.5"/>
  <cols>
    <col min="1" max="52" width="2.625" style="70" customWidth="1"/>
  </cols>
  <sheetData>
    <row r="1" spans="1:33" ht="15.6"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t="s">
        <v>294</v>
      </c>
    </row>
    <row r="2" spans="1:33" ht="15.6"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71"/>
    </row>
    <row r="3" spans="1:33" s="70" customFormat="1" ht="15.6" customHeight="1">
      <c r="A3" s="910" t="s">
        <v>295</v>
      </c>
      <c r="B3" s="910"/>
      <c r="C3" s="910"/>
      <c r="D3" s="910"/>
      <c r="E3" s="910"/>
      <c r="F3" s="910"/>
      <c r="G3" s="910"/>
      <c r="H3" s="910"/>
      <c r="I3" s="910"/>
      <c r="J3" s="910"/>
      <c r="K3" s="910"/>
      <c r="L3" s="910"/>
      <c r="M3" s="910"/>
      <c r="N3" s="910"/>
      <c r="O3" s="910"/>
      <c r="P3" s="910"/>
      <c r="Q3" s="910"/>
      <c r="R3" s="910"/>
      <c r="S3" s="910"/>
      <c r="T3" s="910"/>
      <c r="U3" s="910"/>
      <c r="V3" s="910"/>
      <c r="W3" s="910"/>
      <c r="X3" s="910"/>
      <c r="Y3" s="910"/>
      <c r="Z3" s="910"/>
      <c r="AA3" s="910"/>
      <c r="AB3" s="910"/>
      <c r="AC3" s="910"/>
      <c r="AD3" s="910"/>
      <c r="AE3" s="910"/>
      <c r="AF3" s="910"/>
      <c r="AG3" s="910"/>
    </row>
    <row r="4" spans="1:33" s="70" customFormat="1" ht="15.6" customHeight="1">
      <c r="A4" s="253"/>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row>
    <row r="5" spans="1:33" s="70" customFormat="1" ht="24" customHeight="1">
      <c r="A5" s="1539" t="s">
        <v>296</v>
      </c>
      <c r="B5" s="1539"/>
      <c r="C5" s="1539"/>
      <c r="D5" s="1539"/>
      <c r="E5" s="1539"/>
      <c r="F5" s="1539"/>
      <c r="G5" s="1539"/>
      <c r="H5" s="1539"/>
      <c r="I5" s="1539"/>
      <c r="J5" s="1539"/>
      <c r="K5" s="1539"/>
      <c r="L5" s="1539"/>
      <c r="M5" s="1539"/>
      <c r="N5" s="1539" t="s">
        <v>297</v>
      </c>
      <c r="O5" s="1539"/>
      <c r="P5" s="1539"/>
      <c r="Q5" s="1539"/>
      <c r="R5" s="1539"/>
      <c r="S5" s="1539"/>
      <c r="T5" s="1539"/>
      <c r="U5" s="1539"/>
      <c r="V5" s="1539"/>
      <c r="W5" s="1539"/>
      <c r="X5" s="1539"/>
      <c r="Y5" s="1539"/>
      <c r="Z5" s="1539"/>
      <c r="AA5" s="1161"/>
      <c r="AB5" s="1161"/>
      <c r="AC5" s="1161"/>
      <c r="AD5" s="1161"/>
      <c r="AE5" s="1161"/>
      <c r="AF5" s="1161"/>
      <c r="AG5" s="1552"/>
    </row>
    <row r="6" spans="1:33" s="70" customFormat="1" ht="36" customHeight="1">
      <c r="A6" s="1559"/>
      <c r="B6" s="1559"/>
      <c r="C6" s="1559"/>
      <c r="D6" s="1559"/>
      <c r="E6" s="1559"/>
      <c r="F6" s="1559"/>
      <c r="G6" s="1559"/>
      <c r="H6" s="1559"/>
      <c r="I6" s="1559"/>
      <c r="J6" s="1559"/>
      <c r="K6" s="1559"/>
      <c r="L6" s="1559"/>
      <c r="M6" s="1559"/>
      <c r="N6" s="1559"/>
      <c r="O6" s="1559"/>
      <c r="P6" s="1559"/>
      <c r="Q6" s="1559"/>
      <c r="R6" s="1559"/>
      <c r="S6" s="1559"/>
      <c r="T6" s="1559"/>
      <c r="U6" s="1559"/>
      <c r="V6" s="1559"/>
      <c r="W6" s="1559"/>
      <c r="X6" s="1559"/>
      <c r="Y6" s="1559"/>
      <c r="Z6" s="1559"/>
      <c r="AA6" s="1560"/>
      <c r="AB6" s="1560"/>
      <c r="AC6" s="1560"/>
      <c r="AD6" s="1560"/>
      <c r="AE6" s="1560"/>
      <c r="AF6" s="1560"/>
      <c r="AG6" s="1561"/>
    </row>
    <row r="7" spans="1:33" ht="36" customHeight="1">
      <c r="A7" s="1559"/>
      <c r="B7" s="1559"/>
      <c r="C7" s="1559"/>
      <c r="D7" s="1559"/>
      <c r="E7" s="1559"/>
      <c r="F7" s="1559"/>
      <c r="G7" s="1559"/>
      <c r="H7" s="1559"/>
      <c r="I7" s="1559"/>
      <c r="J7" s="1559"/>
      <c r="K7" s="1559"/>
      <c r="L7" s="1559"/>
      <c r="M7" s="1559"/>
      <c r="N7" s="1559"/>
      <c r="O7" s="1559"/>
      <c r="P7" s="1559"/>
      <c r="Q7" s="1559"/>
      <c r="R7" s="1559"/>
      <c r="S7" s="1559"/>
      <c r="T7" s="1559"/>
      <c r="U7" s="1559"/>
      <c r="V7" s="1559"/>
      <c r="W7" s="1559"/>
      <c r="X7" s="1559"/>
      <c r="Y7" s="1559"/>
      <c r="Z7" s="1559"/>
      <c r="AA7" s="1560"/>
      <c r="AB7" s="1560"/>
      <c r="AC7" s="1560"/>
      <c r="AD7" s="1560"/>
      <c r="AE7" s="1560"/>
      <c r="AF7" s="1560"/>
      <c r="AG7" s="1561"/>
    </row>
    <row r="8" spans="1:33" s="70" customFormat="1" ht="36" customHeight="1">
      <c r="A8" s="1559"/>
      <c r="B8" s="1559"/>
      <c r="C8" s="1559"/>
      <c r="D8" s="1559"/>
      <c r="E8" s="1559"/>
      <c r="F8" s="1559"/>
      <c r="G8" s="1559"/>
      <c r="H8" s="1559"/>
      <c r="I8" s="1559"/>
      <c r="J8" s="1559"/>
      <c r="K8" s="1559"/>
      <c r="L8" s="1559"/>
      <c r="M8" s="1559"/>
      <c r="N8" s="1559"/>
      <c r="O8" s="1559"/>
      <c r="P8" s="1559"/>
      <c r="Q8" s="1559"/>
      <c r="R8" s="1559"/>
      <c r="S8" s="1559"/>
      <c r="T8" s="1559"/>
      <c r="U8" s="1559"/>
      <c r="V8" s="1559"/>
      <c r="W8" s="1559"/>
      <c r="X8" s="1559"/>
      <c r="Y8" s="1559"/>
      <c r="Z8" s="1559"/>
      <c r="AA8" s="1560"/>
      <c r="AB8" s="1560"/>
      <c r="AC8" s="1560"/>
      <c r="AD8" s="1560"/>
      <c r="AE8" s="1560"/>
      <c r="AF8" s="1560"/>
      <c r="AG8" s="1561"/>
    </row>
    <row r="9" spans="1:33" s="70" customFormat="1" ht="36" customHeight="1">
      <c r="A9" s="1559"/>
      <c r="B9" s="1559"/>
      <c r="C9" s="1559"/>
      <c r="D9" s="1559"/>
      <c r="E9" s="1559"/>
      <c r="F9" s="1559"/>
      <c r="G9" s="1559"/>
      <c r="H9" s="1559"/>
      <c r="I9" s="1559"/>
      <c r="J9" s="1559"/>
      <c r="K9" s="1559"/>
      <c r="L9" s="1559"/>
      <c r="M9" s="1559"/>
      <c r="N9" s="1559"/>
      <c r="O9" s="1559"/>
      <c r="P9" s="1559"/>
      <c r="Q9" s="1559"/>
      <c r="R9" s="1559"/>
      <c r="S9" s="1559"/>
      <c r="T9" s="1559"/>
      <c r="U9" s="1559"/>
      <c r="V9" s="1559"/>
      <c r="W9" s="1559"/>
      <c r="X9" s="1559"/>
      <c r="Y9" s="1559"/>
      <c r="Z9" s="1559"/>
      <c r="AA9" s="1560"/>
      <c r="AB9" s="1560"/>
      <c r="AC9" s="1560"/>
      <c r="AD9" s="1560"/>
      <c r="AE9" s="1560"/>
      <c r="AF9" s="1560"/>
      <c r="AG9" s="1561"/>
    </row>
    <row r="10" spans="1:33" s="70" customFormat="1" ht="36" customHeight="1">
      <c r="A10" s="1559"/>
      <c r="B10" s="1559"/>
      <c r="C10" s="1559"/>
      <c r="D10" s="1559"/>
      <c r="E10" s="1559"/>
      <c r="F10" s="1559"/>
      <c r="G10" s="1559"/>
      <c r="H10" s="1559"/>
      <c r="I10" s="1559"/>
      <c r="J10" s="1559"/>
      <c r="K10" s="1559"/>
      <c r="L10" s="1559"/>
      <c r="M10" s="1559"/>
      <c r="N10" s="1559"/>
      <c r="O10" s="1559"/>
      <c r="P10" s="1559"/>
      <c r="Q10" s="1559"/>
      <c r="R10" s="1559"/>
      <c r="S10" s="1559"/>
      <c r="T10" s="1559"/>
      <c r="U10" s="1559"/>
      <c r="V10" s="1559"/>
      <c r="W10" s="1559"/>
      <c r="X10" s="1559"/>
      <c r="Y10" s="1559"/>
      <c r="Z10" s="1559"/>
      <c r="AA10" s="1560"/>
      <c r="AB10" s="1560"/>
      <c r="AC10" s="1560"/>
      <c r="AD10" s="1560"/>
      <c r="AE10" s="1560"/>
      <c r="AF10" s="1560"/>
      <c r="AG10" s="1561"/>
    </row>
    <row r="11" spans="1:33" s="70" customFormat="1" ht="36" customHeight="1">
      <c r="A11" s="1559"/>
      <c r="B11" s="1559"/>
      <c r="C11" s="1559"/>
      <c r="D11" s="1559"/>
      <c r="E11" s="1559"/>
      <c r="F11" s="1559"/>
      <c r="G11" s="1559"/>
      <c r="H11" s="1559"/>
      <c r="I11" s="1559"/>
      <c r="J11" s="1559"/>
      <c r="K11" s="1559"/>
      <c r="L11" s="1559"/>
      <c r="M11" s="1559"/>
      <c r="N11" s="1559"/>
      <c r="O11" s="1559"/>
      <c r="P11" s="1559"/>
      <c r="Q11" s="1559"/>
      <c r="R11" s="1559"/>
      <c r="S11" s="1559"/>
      <c r="T11" s="1559"/>
      <c r="U11" s="1559"/>
      <c r="V11" s="1559"/>
      <c r="W11" s="1559"/>
      <c r="X11" s="1559"/>
      <c r="Y11" s="1559"/>
      <c r="Z11" s="1559"/>
      <c r="AA11" s="1560"/>
      <c r="AB11" s="1560"/>
      <c r="AC11" s="1560"/>
      <c r="AD11" s="1560"/>
      <c r="AE11" s="1560"/>
      <c r="AF11" s="1560"/>
      <c r="AG11" s="1561"/>
    </row>
    <row r="12" spans="1:33" ht="36" customHeight="1">
      <c r="A12" s="1562"/>
      <c r="B12" s="1562"/>
      <c r="C12" s="1562"/>
      <c r="D12" s="1562"/>
      <c r="E12" s="1562"/>
      <c r="F12" s="1562"/>
      <c r="G12" s="1562"/>
      <c r="H12" s="1562"/>
      <c r="I12" s="1562"/>
      <c r="J12" s="1562"/>
      <c r="K12" s="1562"/>
      <c r="L12" s="1562"/>
      <c r="M12" s="1562"/>
      <c r="N12" s="1562"/>
      <c r="O12" s="1562"/>
      <c r="P12" s="1562"/>
      <c r="Q12" s="1562"/>
      <c r="R12" s="1562"/>
      <c r="S12" s="1562"/>
      <c r="T12" s="1562"/>
      <c r="U12" s="1562"/>
      <c r="V12" s="1562"/>
      <c r="W12" s="1562"/>
      <c r="X12" s="1562"/>
      <c r="Y12" s="1562"/>
      <c r="Z12" s="1562"/>
      <c r="AA12" s="1560"/>
      <c r="AB12" s="1560"/>
      <c r="AC12" s="1560"/>
      <c r="AD12" s="1560"/>
      <c r="AE12" s="1560"/>
      <c r="AF12" s="1560"/>
      <c r="AG12" s="1561"/>
    </row>
    <row r="13" spans="1:33" s="70" customFormat="1" ht="36" customHeight="1">
      <c r="A13" s="1562"/>
      <c r="B13" s="1562"/>
      <c r="C13" s="1562"/>
      <c r="D13" s="1562"/>
      <c r="E13" s="1562"/>
      <c r="F13" s="1562"/>
      <c r="G13" s="1562"/>
      <c r="H13" s="1562"/>
      <c r="I13" s="1562"/>
      <c r="J13" s="1562"/>
      <c r="K13" s="1562"/>
      <c r="L13" s="1562"/>
      <c r="M13" s="1562"/>
      <c r="N13" s="1562"/>
      <c r="O13" s="1562"/>
      <c r="P13" s="1562"/>
      <c r="Q13" s="1562"/>
      <c r="R13" s="1562"/>
      <c r="S13" s="1562"/>
      <c r="T13" s="1562"/>
      <c r="U13" s="1562"/>
      <c r="V13" s="1562"/>
      <c r="W13" s="1562"/>
      <c r="X13" s="1562"/>
      <c r="Y13" s="1562"/>
      <c r="Z13" s="1562"/>
      <c r="AA13" s="1560"/>
      <c r="AB13" s="1560"/>
      <c r="AC13" s="1560"/>
      <c r="AD13" s="1560"/>
      <c r="AE13" s="1560"/>
      <c r="AF13" s="1560"/>
      <c r="AG13" s="1561"/>
    </row>
    <row r="14" spans="1:33" s="70" customFormat="1" ht="36" customHeight="1">
      <c r="A14" s="1562"/>
      <c r="B14" s="1562"/>
      <c r="C14" s="1562"/>
      <c r="D14" s="1562"/>
      <c r="E14" s="1562"/>
      <c r="F14" s="1562"/>
      <c r="G14" s="1562"/>
      <c r="H14" s="1562"/>
      <c r="I14" s="1562"/>
      <c r="J14" s="1562"/>
      <c r="K14" s="1562"/>
      <c r="L14" s="1562"/>
      <c r="M14" s="1562"/>
      <c r="N14" s="1562"/>
      <c r="O14" s="1562"/>
      <c r="P14" s="1562"/>
      <c r="Q14" s="1562"/>
      <c r="R14" s="1562"/>
      <c r="S14" s="1562"/>
      <c r="T14" s="1562"/>
      <c r="U14" s="1562"/>
      <c r="V14" s="1562"/>
      <c r="W14" s="1562"/>
      <c r="X14" s="1562"/>
      <c r="Y14" s="1562"/>
      <c r="Z14" s="1562"/>
      <c r="AA14" s="1560"/>
      <c r="AB14" s="1560"/>
      <c r="AC14" s="1560"/>
      <c r="AD14" s="1560"/>
      <c r="AE14" s="1560"/>
      <c r="AF14" s="1560"/>
      <c r="AG14" s="1561"/>
    </row>
    <row r="15" spans="1:33" s="70" customFormat="1" ht="36" customHeight="1">
      <c r="A15" s="1562"/>
      <c r="B15" s="1562"/>
      <c r="C15" s="1562"/>
      <c r="D15" s="1562"/>
      <c r="E15" s="1562"/>
      <c r="F15" s="1562"/>
      <c r="G15" s="1562"/>
      <c r="H15" s="1562"/>
      <c r="I15" s="1562"/>
      <c r="J15" s="1562"/>
      <c r="K15" s="1562"/>
      <c r="L15" s="1562"/>
      <c r="M15" s="1562"/>
      <c r="N15" s="1562"/>
      <c r="O15" s="1562"/>
      <c r="P15" s="1562"/>
      <c r="Q15" s="1562"/>
      <c r="R15" s="1562"/>
      <c r="S15" s="1562"/>
      <c r="T15" s="1562"/>
      <c r="U15" s="1562"/>
      <c r="V15" s="1562"/>
      <c r="W15" s="1562"/>
      <c r="X15" s="1562"/>
      <c r="Y15" s="1562"/>
      <c r="Z15" s="1562"/>
      <c r="AA15" s="1560"/>
      <c r="AB15" s="1560"/>
      <c r="AC15" s="1560"/>
      <c r="AD15" s="1560"/>
      <c r="AE15" s="1560"/>
      <c r="AF15" s="1560"/>
      <c r="AG15" s="1561"/>
    </row>
    <row r="16" spans="1:33" s="70" customFormat="1" ht="36.75" customHeight="1">
      <c r="A16" s="1562"/>
      <c r="B16" s="1562"/>
      <c r="C16" s="1562"/>
      <c r="D16" s="1562"/>
      <c r="E16" s="1562"/>
      <c r="F16" s="1562"/>
      <c r="G16" s="1562"/>
      <c r="H16" s="1562"/>
      <c r="I16" s="1562"/>
      <c r="J16" s="1562"/>
      <c r="K16" s="1562"/>
      <c r="L16" s="1562"/>
      <c r="M16" s="1562"/>
      <c r="N16" s="1562"/>
      <c r="O16" s="1562"/>
      <c r="P16" s="1562"/>
      <c r="Q16" s="1562"/>
      <c r="R16" s="1562"/>
      <c r="S16" s="1562"/>
      <c r="T16" s="1562"/>
      <c r="U16" s="1562"/>
      <c r="V16" s="1562"/>
      <c r="W16" s="1562"/>
      <c r="X16" s="1562"/>
      <c r="Y16" s="1562"/>
      <c r="Z16" s="1562"/>
      <c r="AA16" s="1560"/>
      <c r="AB16" s="1560"/>
      <c r="AC16" s="1560"/>
      <c r="AD16" s="1560"/>
      <c r="AE16" s="1560"/>
      <c r="AF16" s="1560"/>
      <c r="AG16" s="1561"/>
    </row>
    <row r="17" spans="1:33" s="70" customFormat="1" ht="13.5" customHeight="1">
      <c r="A17" s="67"/>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row>
    <row r="18" spans="1:33" s="70" customFormat="1" ht="97.7" customHeight="1">
      <c r="A18" s="920" t="s">
        <v>1575</v>
      </c>
      <c r="B18" s="920"/>
      <c r="C18" s="920"/>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row>
    <row r="19" spans="1:33" s="70" customFormat="1" ht="36" customHeight="1">
      <c r="A19" s="920" t="s">
        <v>298</v>
      </c>
      <c r="B19" s="920"/>
      <c r="C19" s="920"/>
      <c r="D19" s="920"/>
      <c r="E19" s="920"/>
      <c r="F19" s="920"/>
      <c r="G19" s="920"/>
      <c r="H19" s="920"/>
      <c r="I19" s="920"/>
      <c r="J19" s="920"/>
      <c r="K19" s="920"/>
      <c r="L19" s="920"/>
      <c r="M19" s="920"/>
      <c r="N19" s="920"/>
      <c r="O19" s="920"/>
      <c r="P19" s="920"/>
      <c r="Q19" s="920"/>
      <c r="R19" s="920"/>
      <c r="S19" s="920"/>
      <c r="T19" s="920"/>
      <c r="U19" s="920"/>
      <c r="V19" s="920"/>
      <c r="W19" s="920"/>
      <c r="X19" s="920"/>
      <c r="Y19" s="920"/>
      <c r="Z19" s="920"/>
      <c r="AA19" s="920"/>
      <c r="AB19" s="920"/>
      <c r="AC19" s="920"/>
      <c r="AD19" s="920"/>
      <c r="AE19" s="920"/>
      <c r="AF19" s="920"/>
      <c r="AG19" s="920"/>
    </row>
    <row r="20" spans="1:33" s="75" customFormat="1" ht="36" customHeight="1">
      <c r="A20" s="920" t="s">
        <v>299</v>
      </c>
      <c r="B20" s="920"/>
      <c r="C20" s="920"/>
      <c r="D20" s="920"/>
      <c r="E20" s="920"/>
      <c r="F20" s="920"/>
      <c r="G20" s="920"/>
      <c r="H20" s="920"/>
      <c r="I20" s="920"/>
      <c r="J20" s="920"/>
      <c r="K20" s="920"/>
      <c r="L20" s="920"/>
      <c r="M20" s="920"/>
      <c r="N20" s="920"/>
      <c r="O20" s="920"/>
      <c r="P20" s="920"/>
      <c r="Q20" s="920"/>
      <c r="R20" s="920"/>
      <c r="S20" s="920"/>
      <c r="T20" s="920"/>
      <c r="U20" s="920"/>
      <c r="V20" s="920"/>
      <c r="W20" s="920"/>
      <c r="X20" s="920"/>
      <c r="Y20" s="920"/>
      <c r="Z20" s="920"/>
      <c r="AA20" s="920"/>
      <c r="AB20" s="920"/>
      <c r="AC20" s="920"/>
      <c r="AD20" s="920"/>
      <c r="AE20" s="920"/>
      <c r="AF20" s="920"/>
      <c r="AG20" s="920"/>
    </row>
    <row r="21" spans="1:33" ht="15.6" customHeight="1">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row>
    <row r="22" spans="1:33" s="70" customFormat="1" ht="15.6" customHeight="1">
      <c r="A22" s="67"/>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row>
    <row r="23" spans="1:33" s="70" customFormat="1" ht="15.6"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row>
    <row r="24" spans="1:33" s="70" customFormat="1" ht="15.6"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row>
    <row r="25" spans="1:33" s="70" customFormat="1" ht="15.6"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5.6"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c r="A27" s="67"/>
      <c r="B27" s="67"/>
      <c r="C27" s="67"/>
      <c r="D27" s="67"/>
      <c r="E27" s="67"/>
      <c r="F27" s="67"/>
      <c r="G27" s="67"/>
      <c r="H27" s="67"/>
      <c r="I27" s="67"/>
      <c r="J27" s="67"/>
      <c r="K27" s="67"/>
      <c r="L27" s="67"/>
      <c r="M27" s="67"/>
      <c r="N27" s="67"/>
      <c r="O27" s="67"/>
      <c r="P27" s="75"/>
      <c r="Q27" s="67"/>
      <c r="R27" s="67"/>
      <c r="S27" s="67"/>
      <c r="T27" s="67"/>
      <c r="U27" s="67"/>
      <c r="V27" s="67"/>
      <c r="W27" s="67"/>
      <c r="X27" s="67"/>
      <c r="Y27" s="67"/>
      <c r="Z27" s="67"/>
      <c r="AA27" s="67"/>
      <c r="AB27" s="67"/>
      <c r="AC27" s="67"/>
      <c r="AD27" s="67"/>
      <c r="AE27" s="67"/>
      <c r="AF27" s="67"/>
      <c r="AG27" s="67"/>
    </row>
    <row r="28" spans="1:33" s="70" customFormat="1" ht="15.6" customHeight="1">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row>
    <row r="29" spans="1:33" s="70" customFormat="1" ht="15.6"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27.2" customHeight="1"/>
    <row r="31" spans="1:33" s="70" customFormat="1" ht="13.5" customHeight="1"/>
    <row r="32" spans="1:33" s="70" customFormat="1" ht="13.5" customHeight="1"/>
    <row r="33" s="70" customFormat="1" ht="13.5" customHeight="1"/>
    <row r="34" s="70" customFormat="1" ht="13.5" customHeight="1"/>
    <row r="35" s="70" customFormat="1" ht="13.5" customHeight="1"/>
    <row r="36" s="70" customFormat="1"/>
    <row r="37" s="70" customFormat="1" ht="13.5" customHeight="1"/>
    <row r="38" s="70" customFormat="1" ht="13.5" customHeight="1"/>
    <row r="39" s="70" customFormat="1" ht="13.5" customHeight="1"/>
    <row r="40" s="70" customFormat="1" ht="13.5" customHeight="1"/>
    <row r="41" s="70" customFormat="1" ht="13.5" customHeight="1"/>
    <row r="42" s="70" customFormat="1" ht="13.5" customHeight="1"/>
    <row r="43" s="70" customFormat="1" ht="13.5" customHeight="1"/>
    <row r="44" s="70" customFormat="1" ht="13.5" customHeight="1"/>
    <row r="45" s="70" customFormat="1" ht="13.5" customHeight="1"/>
    <row r="46" s="70" customFormat="1" ht="13.5" customHeight="1"/>
    <row r="47" s="70" customFormat="1" ht="13.5" customHeight="1"/>
    <row r="48" s="70" customFormat="1" ht="13.5" customHeight="1"/>
    <row r="49" s="70" customFormat="1" ht="27.2" customHeight="1"/>
    <row r="50" s="70" customFormat="1" ht="13.5" customHeight="1"/>
    <row r="51" s="70" customFormat="1" ht="27.2" customHeight="1"/>
    <row r="52" s="70" customFormat="1" ht="13.5" customHeight="1"/>
    <row r="53" s="70" customFormat="1" ht="13.5" customHeight="1"/>
    <row r="54" s="70" customFormat="1" ht="13.5" customHeight="1"/>
    <row r="55" s="70" customFormat="1" ht="13.5" customHeight="1"/>
    <row r="56" s="70" customFormat="1" ht="13.5" customHeight="1"/>
    <row r="57" s="70" customFormat="1" ht="13.5" customHeight="1"/>
    <row r="58" s="70" customFormat="1" ht="13.5" customHeight="1"/>
    <row r="59" s="70" customFormat="1" ht="13.5" customHeight="1"/>
    <row r="60" s="70" customFormat="1" ht="13.5" customHeight="1"/>
    <row r="61" s="70" customFormat="1" ht="27.2" customHeight="1"/>
    <row r="62" s="70" customFormat="1" ht="27.2" customHeight="1"/>
    <row r="65" s="70" customFormat="1"/>
    <row r="66" s="70" customFormat="1"/>
    <row r="83" s="70" customFormat="1" ht="40.5" customHeight="1"/>
    <row r="111" s="70" customFormat="1" ht="13.5" customHeight="1"/>
    <row r="126" s="70" customFormat="1" ht="13.5" customHeight="1"/>
    <row r="135" s="70" customFormat="1" ht="40.5" customHeight="1"/>
    <row r="136" s="70" customFormat="1" ht="40.5" customHeight="1"/>
  </sheetData>
  <mergeCells count="40">
    <mergeCell ref="A18:AG18"/>
    <mergeCell ref="A19:AG19"/>
    <mergeCell ref="A20:AG20"/>
    <mergeCell ref="A15:M15"/>
    <mergeCell ref="N15:Z15"/>
    <mergeCell ref="AA15:AG15"/>
    <mergeCell ref="A16:M16"/>
    <mergeCell ref="N16:Z16"/>
    <mergeCell ref="AA16:AG16"/>
    <mergeCell ref="A13:M13"/>
    <mergeCell ref="N13:Z13"/>
    <mergeCell ref="AA13:AG13"/>
    <mergeCell ref="A14:M14"/>
    <mergeCell ref="N14:Z14"/>
    <mergeCell ref="AA14:AG14"/>
    <mergeCell ref="A11:M11"/>
    <mergeCell ref="N11:Z11"/>
    <mergeCell ref="AA11:AG11"/>
    <mergeCell ref="A12:M12"/>
    <mergeCell ref="N12:Z12"/>
    <mergeCell ref="AA12:AG12"/>
    <mergeCell ref="A9:M9"/>
    <mergeCell ref="N9:Z9"/>
    <mergeCell ref="AA9:AG9"/>
    <mergeCell ref="A10:M10"/>
    <mergeCell ref="N10:Z10"/>
    <mergeCell ref="AA10:AG10"/>
    <mergeCell ref="A7:M7"/>
    <mergeCell ref="N7:Z7"/>
    <mergeCell ref="AA7:AG7"/>
    <mergeCell ref="A8:M8"/>
    <mergeCell ref="N8:Z8"/>
    <mergeCell ref="AA8:AG8"/>
    <mergeCell ref="A3:AG3"/>
    <mergeCell ref="A5:M5"/>
    <mergeCell ref="N5:Z5"/>
    <mergeCell ref="AA5:AG5"/>
    <mergeCell ref="A6:M6"/>
    <mergeCell ref="N6:Z6"/>
    <mergeCell ref="AA6:AG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745D-BA4B-4CF9-BE01-DAC7029276FF}">
  <sheetPr>
    <tabColor rgb="FFCCFFCC"/>
  </sheetPr>
  <dimension ref="A1:AZ201"/>
  <sheetViews>
    <sheetView showGridLines="0" view="pageBreakPreview" zoomScale="161" zoomScaleNormal="100" zoomScaleSheetLayoutView="90" workbookViewId="0">
      <selection activeCell="AH12" sqref="AH12"/>
    </sheetView>
  </sheetViews>
  <sheetFormatPr defaultColWidth="9" defaultRowHeight="13.5"/>
  <cols>
    <col min="1" max="52" width="2.625" style="70" customWidth="1"/>
  </cols>
  <sheetData>
    <row r="1" spans="1:33" s="70" customFormat="1" ht="15.6"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G1" s="367" t="s">
        <v>1965</v>
      </c>
    </row>
    <row r="2" spans="1:33" s="70" customFormat="1" ht="18" customHeight="1">
      <c r="A2" s="1600" t="s">
        <v>1966</v>
      </c>
      <c r="B2" s="1600"/>
      <c r="C2" s="1600"/>
      <c r="D2" s="1600"/>
      <c r="E2" s="1600"/>
      <c r="F2" s="1600"/>
      <c r="G2" s="1600"/>
      <c r="H2" s="1600"/>
      <c r="I2" s="1600"/>
      <c r="J2" s="1600"/>
      <c r="K2" s="1600"/>
      <c r="L2" s="1600"/>
      <c r="M2" s="1600"/>
      <c r="N2" s="1600"/>
      <c r="O2" s="1600"/>
      <c r="P2" s="1600"/>
      <c r="Q2" s="1600"/>
      <c r="R2" s="1600"/>
      <c r="S2" s="1600"/>
      <c r="T2" s="1600"/>
      <c r="U2" s="1600"/>
      <c r="V2" s="1600"/>
      <c r="W2" s="1600"/>
      <c r="X2" s="1600"/>
      <c r="Y2" s="1600"/>
      <c r="Z2" s="1600"/>
      <c r="AA2" s="1600"/>
      <c r="AB2" s="1600"/>
      <c r="AC2" s="1600"/>
      <c r="AD2" s="1600"/>
      <c r="AE2" s="1600"/>
      <c r="AF2" s="1600"/>
      <c r="AG2" s="1600"/>
    </row>
    <row r="3" spans="1:33" s="70" customFormat="1" ht="18" customHeight="1">
      <c r="A3" s="1600" t="s">
        <v>1967</v>
      </c>
      <c r="B3" s="1600"/>
      <c r="C3" s="1600"/>
      <c r="D3" s="1600"/>
      <c r="E3" s="1600"/>
      <c r="F3" s="1600"/>
      <c r="G3" s="1600"/>
      <c r="H3" s="1600"/>
      <c r="I3" s="1600"/>
      <c r="J3" s="1600"/>
      <c r="K3" s="1600"/>
      <c r="L3" s="1600"/>
      <c r="M3" s="1600"/>
      <c r="N3" s="1600"/>
      <c r="O3" s="1600"/>
      <c r="P3" s="1600"/>
      <c r="Q3" s="1600"/>
      <c r="R3" s="1600"/>
      <c r="S3" s="1600"/>
      <c r="T3" s="1600"/>
      <c r="U3" s="1600"/>
      <c r="V3" s="1600"/>
      <c r="W3" s="1600"/>
      <c r="X3" s="1600"/>
      <c r="Y3" s="1600"/>
      <c r="Z3" s="1600"/>
      <c r="AA3" s="1600"/>
      <c r="AB3" s="1600"/>
      <c r="AC3" s="1600"/>
      <c r="AD3" s="1600"/>
      <c r="AE3" s="1600"/>
      <c r="AF3" s="1600"/>
      <c r="AG3" s="1600"/>
    </row>
    <row r="4" spans="1:33" s="70" customFormat="1" ht="18" customHeight="1">
      <c r="A4" s="363"/>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row>
    <row r="5" spans="1:33" s="70" customFormat="1" ht="15.6" customHeight="1">
      <c r="A5" s="364" t="s">
        <v>1968</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row>
    <row r="6" spans="1:33" s="70" customFormat="1" ht="15.6" customHeight="1">
      <c r="A6" s="72"/>
      <c r="B6" s="67"/>
      <c r="C6" s="67"/>
      <c r="D6" s="67"/>
      <c r="E6" s="67"/>
      <c r="F6" s="67"/>
      <c r="G6" s="67"/>
      <c r="H6" s="67"/>
      <c r="I6" s="67"/>
      <c r="J6" s="67"/>
      <c r="K6" s="67"/>
      <c r="L6" s="67"/>
      <c r="M6" s="67"/>
      <c r="N6" s="67"/>
      <c r="O6" s="67"/>
      <c r="P6" s="67"/>
      <c r="Q6" s="67"/>
      <c r="R6" s="67"/>
      <c r="S6" s="67"/>
      <c r="T6" s="67"/>
      <c r="U6" s="67"/>
      <c r="V6" s="67"/>
      <c r="W6" s="67"/>
      <c r="Y6" s="70" t="s">
        <v>1969</v>
      </c>
      <c r="AD6" s="67"/>
      <c r="AE6" s="67"/>
      <c r="AF6" s="67"/>
      <c r="AG6" s="67"/>
    </row>
    <row r="7" spans="1:33" s="70" customFormat="1" ht="24" customHeight="1">
      <c r="A7" s="67"/>
      <c r="B7" s="1507" t="s">
        <v>246</v>
      </c>
      <c r="C7" s="1507"/>
      <c r="D7" s="1507"/>
      <c r="E7" s="1507"/>
      <c r="F7" s="1507" t="s">
        <v>1970</v>
      </c>
      <c r="G7" s="1507"/>
      <c r="H7" s="1507"/>
      <c r="I7" s="1507"/>
      <c r="J7" s="1507"/>
      <c r="K7" s="1507"/>
      <c r="L7" s="1507"/>
      <c r="M7" s="1507"/>
      <c r="N7" s="1507" t="s">
        <v>1971</v>
      </c>
      <c r="O7" s="1507"/>
      <c r="P7" s="1507"/>
      <c r="Q7" s="1507"/>
      <c r="R7" s="1507"/>
      <c r="S7" s="1507"/>
      <c r="T7" s="1507"/>
      <c r="U7" s="1507"/>
      <c r="V7" s="1507" t="s">
        <v>1972</v>
      </c>
      <c r="W7" s="1507"/>
      <c r="X7" s="1507"/>
      <c r="Y7" s="1507"/>
      <c r="Z7" s="1507"/>
      <c r="AA7" s="1507"/>
      <c r="AB7" s="1507"/>
      <c r="AC7" s="1507"/>
      <c r="AD7" s="67"/>
      <c r="AE7" s="67"/>
      <c r="AF7" s="67"/>
      <c r="AG7" s="67"/>
    </row>
    <row r="8" spans="1:33" s="70" customFormat="1" ht="24" customHeight="1">
      <c r="A8" s="67"/>
      <c r="B8" s="1507" t="s">
        <v>106</v>
      </c>
      <c r="C8" s="1507"/>
      <c r="D8" s="1507"/>
      <c r="E8" s="1507"/>
      <c r="F8" s="1589"/>
      <c r="G8" s="1589"/>
      <c r="H8" s="1589"/>
      <c r="I8" s="1589"/>
      <c r="J8" s="1589"/>
      <c r="K8" s="1589"/>
      <c r="L8" s="1589"/>
      <c r="M8" s="1589"/>
      <c r="N8" s="1589"/>
      <c r="O8" s="1589"/>
      <c r="P8" s="1589"/>
      <c r="Q8" s="1589"/>
      <c r="R8" s="1589"/>
      <c r="S8" s="1589"/>
      <c r="T8" s="1589"/>
      <c r="U8" s="1589"/>
      <c r="V8" s="1589"/>
      <c r="W8" s="1589"/>
      <c r="X8" s="1589"/>
      <c r="Y8" s="1589"/>
      <c r="Z8" s="1589"/>
      <c r="AA8" s="1589"/>
      <c r="AB8" s="1589"/>
      <c r="AC8" s="1589"/>
      <c r="AD8" s="67"/>
      <c r="AE8" s="67"/>
      <c r="AF8" s="67"/>
      <c r="AG8" s="67"/>
    </row>
    <row r="9" spans="1:33" s="70" customFormat="1" ht="24" customHeight="1">
      <c r="A9" s="67"/>
      <c r="B9" s="1507" t="s">
        <v>123</v>
      </c>
      <c r="C9" s="1507"/>
      <c r="D9" s="1507"/>
      <c r="E9" s="1507"/>
      <c r="F9" s="1589"/>
      <c r="G9" s="1589"/>
      <c r="H9" s="1589"/>
      <c r="I9" s="1589"/>
      <c r="J9" s="1589"/>
      <c r="K9" s="1589"/>
      <c r="L9" s="1589"/>
      <c r="M9" s="1589"/>
      <c r="N9" s="1589"/>
      <c r="O9" s="1589"/>
      <c r="P9" s="1589"/>
      <c r="Q9" s="1589"/>
      <c r="R9" s="1589"/>
      <c r="S9" s="1589"/>
      <c r="T9" s="1589"/>
      <c r="U9" s="1589"/>
      <c r="V9" s="1589"/>
      <c r="W9" s="1589"/>
      <c r="X9" s="1589"/>
      <c r="Y9" s="1589"/>
      <c r="Z9" s="1589"/>
      <c r="AA9" s="1589"/>
      <c r="AB9" s="1589"/>
      <c r="AC9" s="1589"/>
      <c r="AD9" s="67"/>
      <c r="AE9" s="67"/>
      <c r="AF9" s="67"/>
      <c r="AG9" s="67"/>
    </row>
    <row r="10" spans="1:33" s="70" customFormat="1" ht="24" customHeight="1" thickBot="1">
      <c r="A10" s="67"/>
      <c r="B10" s="1507" t="s">
        <v>1973</v>
      </c>
      <c r="C10" s="1507"/>
      <c r="D10" s="1507"/>
      <c r="E10" s="1507"/>
      <c r="F10" s="1589"/>
      <c r="G10" s="1589"/>
      <c r="H10" s="1589"/>
      <c r="I10" s="1589"/>
      <c r="J10" s="1589"/>
      <c r="K10" s="1589"/>
      <c r="L10" s="1589"/>
      <c r="M10" s="1589"/>
      <c r="N10" s="1589"/>
      <c r="O10" s="1589"/>
      <c r="P10" s="1589"/>
      <c r="Q10" s="1589"/>
      <c r="R10" s="1589"/>
      <c r="S10" s="1589"/>
      <c r="T10" s="1589"/>
      <c r="U10" s="1589"/>
      <c r="V10" s="1595"/>
      <c r="W10" s="1595"/>
      <c r="X10" s="1595"/>
      <c r="Y10" s="1595"/>
      <c r="Z10" s="1595"/>
      <c r="AA10" s="1595"/>
      <c r="AB10" s="1595"/>
      <c r="AC10" s="1595"/>
      <c r="AD10" s="67"/>
      <c r="AE10" s="67"/>
      <c r="AF10" s="67"/>
      <c r="AG10" s="67"/>
    </row>
    <row r="11" spans="1:33" s="70" customFormat="1" ht="24" customHeight="1" thickBot="1">
      <c r="A11" s="67"/>
      <c r="B11" s="1507" t="s">
        <v>113</v>
      </c>
      <c r="C11" s="1507"/>
      <c r="D11" s="1507"/>
      <c r="E11" s="1507"/>
      <c r="F11" s="1589"/>
      <c r="G11" s="1589"/>
      <c r="H11" s="1589"/>
      <c r="I11" s="1589"/>
      <c r="J11" s="1589"/>
      <c r="K11" s="1589"/>
      <c r="L11" s="1589"/>
      <c r="M11" s="1589"/>
      <c r="N11" s="1589"/>
      <c r="O11" s="1589"/>
      <c r="P11" s="1589"/>
      <c r="Q11" s="1589"/>
      <c r="R11" s="1589"/>
      <c r="S11" s="1589"/>
      <c r="T11" s="1589"/>
      <c r="U11" s="1596"/>
      <c r="V11" s="1597"/>
      <c r="W11" s="1598"/>
      <c r="X11" s="1598"/>
      <c r="Y11" s="1598"/>
      <c r="Z11" s="1598"/>
      <c r="AA11" s="1598"/>
      <c r="AB11" s="1598"/>
      <c r="AC11" s="1599"/>
      <c r="AD11" s="67"/>
      <c r="AE11" s="67"/>
      <c r="AF11" s="67"/>
      <c r="AG11" s="67"/>
    </row>
    <row r="12" spans="1:33" s="70" customFormat="1" ht="24" customHeight="1">
      <c r="A12" s="67"/>
      <c r="B12" s="1507" t="s">
        <v>108</v>
      </c>
      <c r="C12" s="1507"/>
      <c r="D12" s="1507"/>
      <c r="E12" s="1507"/>
      <c r="F12" s="1589"/>
      <c r="G12" s="1589"/>
      <c r="H12" s="1589"/>
      <c r="I12" s="1589"/>
      <c r="J12" s="1589"/>
      <c r="K12" s="1589"/>
      <c r="L12" s="1589"/>
      <c r="M12" s="1589"/>
      <c r="N12" s="1589"/>
      <c r="O12" s="1589"/>
      <c r="P12" s="1589"/>
      <c r="Q12" s="1589"/>
      <c r="R12" s="1589"/>
      <c r="S12" s="1589"/>
      <c r="T12" s="1589"/>
      <c r="U12" s="1589"/>
      <c r="V12" s="1593"/>
      <c r="W12" s="1593"/>
      <c r="X12" s="1593"/>
      <c r="Y12" s="1593"/>
      <c r="Z12" s="1593"/>
      <c r="AA12" s="1593"/>
      <c r="AB12" s="1593"/>
      <c r="AC12" s="1593"/>
      <c r="AD12" s="67"/>
      <c r="AE12" s="67"/>
      <c r="AF12" s="67"/>
      <c r="AG12" s="67"/>
    </row>
    <row r="13" spans="1:33" s="70" customFormat="1" ht="15.6" customHeight="1">
      <c r="A13" s="67"/>
      <c r="B13" s="219" t="s">
        <v>1974</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row>
    <row r="14" spans="1:33" s="70" customFormat="1" ht="15.6" customHeigh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row>
    <row r="15" spans="1:33" s="70" customFormat="1" ht="15.6" customHeight="1">
      <c r="A15" s="364" t="s">
        <v>1975</v>
      </c>
      <c r="U15" s="67"/>
      <c r="V15" s="67"/>
      <c r="W15" s="67"/>
      <c r="X15" s="67"/>
      <c r="Y15" s="67"/>
      <c r="Z15" s="67"/>
      <c r="AA15" s="67"/>
      <c r="AB15" s="67"/>
      <c r="AC15" s="67"/>
      <c r="AD15" s="67"/>
      <c r="AE15" s="67"/>
      <c r="AF15" s="67"/>
      <c r="AG15" s="67"/>
    </row>
    <row r="16" spans="1:33" s="70" customFormat="1" ht="15.6" customHeight="1">
      <c r="N16" s="1594" t="s">
        <v>1976</v>
      </c>
      <c r="O16" s="1594"/>
      <c r="P16" s="1594"/>
      <c r="Q16" s="1594"/>
      <c r="R16" s="1594"/>
      <c r="S16" s="1594"/>
      <c r="U16" s="67"/>
      <c r="V16" s="67"/>
      <c r="W16" s="67"/>
      <c r="X16" s="67"/>
      <c r="Y16" s="67"/>
      <c r="Z16" s="67"/>
      <c r="AA16" s="67"/>
      <c r="AB16" s="67"/>
      <c r="AC16" s="67"/>
      <c r="AD16" s="67"/>
      <c r="AE16" s="67"/>
      <c r="AF16" s="67"/>
      <c r="AG16" s="67"/>
    </row>
    <row r="17" spans="1:33" s="70" customFormat="1" ht="24" customHeight="1">
      <c r="B17" s="1507" t="s">
        <v>1977</v>
      </c>
      <c r="C17" s="1507"/>
      <c r="D17" s="1507"/>
      <c r="E17" s="1507"/>
      <c r="F17" s="1507"/>
      <c r="G17" s="1507"/>
      <c r="H17" s="1507" t="s">
        <v>1978</v>
      </c>
      <c r="I17" s="1507"/>
      <c r="J17" s="1507"/>
      <c r="K17" s="1507"/>
      <c r="L17" s="1507"/>
      <c r="M17" s="1507"/>
      <c r="N17" s="1507" t="s">
        <v>1979</v>
      </c>
      <c r="O17" s="1507"/>
      <c r="P17" s="1507"/>
      <c r="Q17" s="1507"/>
      <c r="R17" s="1507"/>
      <c r="S17" s="1507"/>
      <c r="U17" s="67"/>
      <c r="V17" s="67"/>
      <c r="W17" s="67"/>
      <c r="X17" s="67"/>
      <c r="Y17" s="67"/>
      <c r="Z17" s="67"/>
      <c r="AA17" s="67"/>
      <c r="AB17" s="67"/>
      <c r="AC17" s="67"/>
      <c r="AD17" s="67"/>
      <c r="AE17" s="67"/>
      <c r="AF17" s="67"/>
      <c r="AG17" s="67"/>
    </row>
    <row r="18" spans="1:33" s="70" customFormat="1" ht="24" customHeight="1">
      <c r="B18" s="1589"/>
      <c r="C18" s="1589"/>
      <c r="D18" s="1589"/>
      <c r="E18" s="1589"/>
      <c r="F18" s="1589"/>
      <c r="G18" s="1589"/>
      <c r="H18" s="1589"/>
      <c r="I18" s="1589"/>
      <c r="J18" s="1589"/>
      <c r="K18" s="1589"/>
      <c r="L18" s="1589"/>
      <c r="M18" s="1589"/>
      <c r="N18" s="1589"/>
      <c r="O18" s="1589"/>
      <c r="P18" s="1589"/>
      <c r="Q18" s="1589"/>
      <c r="R18" s="1589"/>
      <c r="S18" s="1589"/>
      <c r="U18" s="67"/>
      <c r="V18" s="67"/>
      <c r="W18" s="67"/>
      <c r="X18" s="67"/>
      <c r="Y18" s="67"/>
      <c r="Z18" s="67"/>
      <c r="AA18" s="67"/>
      <c r="AB18" s="67"/>
      <c r="AC18" s="67"/>
      <c r="AD18" s="67"/>
      <c r="AE18" s="67"/>
      <c r="AF18" s="67"/>
      <c r="AG18" s="67"/>
    </row>
    <row r="19" spans="1:33" s="70" customFormat="1" ht="15.6" customHeight="1">
      <c r="A19" s="219"/>
      <c r="B19" s="219" t="s">
        <v>1980</v>
      </c>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c r="AG19" s="219"/>
    </row>
    <row r="20" spans="1:33" s="70" customFormat="1" ht="15.6" customHeight="1">
      <c r="A20" s="219"/>
      <c r="B20" s="219"/>
      <c r="C20" s="219" t="s">
        <v>1981</v>
      </c>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row>
    <row r="21" spans="1:33" s="70" customFormat="1" ht="46.5" customHeight="1">
      <c r="A21" s="219"/>
      <c r="B21" s="219"/>
      <c r="C21" s="1573" t="s">
        <v>1982</v>
      </c>
      <c r="D21" s="1573"/>
      <c r="E21" s="1573"/>
      <c r="F21" s="1573"/>
      <c r="G21" s="1573"/>
      <c r="H21" s="1573"/>
      <c r="I21" s="1573"/>
      <c r="J21" s="1573"/>
      <c r="K21" s="1573"/>
      <c r="L21" s="1573"/>
      <c r="M21" s="1573"/>
      <c r="N21" s="1573"/>
      <c r="O21" s="1573"/>
      <c r="P21" s="1573"/>
      <c r="Q21" s="1573"/>
      <c r="R21" s="1573"/>
      <c r="S21" s="1573"/>
      <c r="T21" s="1573"/>
      <c r="U21" s="1573"/>
      <c r="V21" s="1573"/>
      <c r="W21" s="1573"/>
      <c r="X21" s="1573"/>
      <c r="Y21" s="1573"/>
      <c r="Z21" s="1573"/>
      <c r="AA21" s="1573"/>
      <c r="AB21" s="1573"/>
      <c r="AC21" s="1573"/>
      <c r="AD21" s="1573"/>
      <c r="AE21" s="1573"/>
      <c r="AF21" s="1573"/>
      <c r="AG21" s="1573"/>
    </row>
    <row r="22" spans="1:33" s="70" customFormat="1" ht="15.6" customHeight="1">
      <c r="A22" s="219"/>
      <c r="B22" s="219"/>
      <c r="C22" s="219" t="s">
        <v>1983</v>
      </c>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c r="AE22" s="219"/>
      <c r="AF22" s="219"/>
      <c r="AG22" s="219"/>
    </row>
    <row r="23" spans="1:33" s="70" customFormat="1" ht="15.6" customHeight="1">
      <c r="A23" s="219"/>
      <c r="B23" s="219"/>
      <c r="C23" s="219" t="s">
        <v>1984</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219"/>
      <c r="AD23" s="219"/>
      <c r="AE23" s="219"/>
      <c r="AF23" s="219"/>
      <c r="AG23" s="219"/>
    </row>
    <row r="24" spans="1:33" s="70" customFormat="1" ht="15.6" customHeight="1">
      <c r="A24" s="219"/>
      <c r="B24" s="219" t="s">
        <v>1985</v>
      </c>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row>
    <row r="25" spans="1:33" s="70" customFormat="1" ht="15.6" customHeight="1">
      <c r="A25" s="219"/>
      <c r="B25" s="219"/>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row>
    <row r="26" spans="1:33" s="70" customFormat="1" ht="15.6" customHeight="1">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row>
    <row r="27" spans="1:33" s="70" customFormat="1" ht="15.6" customHeight="1">
      <c r="A27" s="70" t="s">
        <v>1986</v>
      </c>
    </row>
    <row r="28" spans="1:33" s="70" customFormat="1" ht="15.6" customHeight="1">
      <c r="A28" s="364" t="s">
        <v>1987</v>
      </c>
    </row>
    <row r="29" spans="1:33" s="70" customFormat="1" ht="15.6" customHeight="1"/>
    <row r="30" spans="1:33" s="70" customFormat="1" ht="15.6" customHeight="1">
      <c r="B30" s="70" t="s">
        <v>1988</v>
      </c>
    </row>
    <row r="31" spans="1:33" s="70" customFormat="1" ht="45.75" customHeight="1" thickBot="1">
      <c r="C31" s="1563" t="s">
        <v>147</v>
      </c>
      <c r="D31" s="1563"/>
      <c r="E31" s="1563"/>
      <c r="F31" s="1563"/>
      <c r="G31" s="1563"/>
      <c r="H31" s="1563"/>
      <c r="I31" s="1563"/>
      <c r="J31" s="1563"/>
      <c r="K31" s="1563"/>
      <c r="L31" s="1563"/>
      <c r="M31" s="1563"/>
      <c r="N31" s="1563"/>
      <c r="O31" s="1563"/>
      <c r="P31" s="1563"/>
      <c r="Q31" s="1563"/>
      <c r="R31" s="1563"/>
      <c r="S31" s="1563"/>
      <c r="T31" s="1563"/>
      <c r="U31" s="1563"/>
      <c r="V31" s="1563"/>
      <c r="W31" s="1563"/>
      <c r="X31" s="1563"/>
      <c r="Y31" s="1563"/>
      <c r="Z31" s="1563"/>
      <c r="AA31" s="1563"/>
      <c r="AB31" s="1563"/>
      <c r="AC31" s="1563"/>
      <c r="AD31" s="1563"/>
      <c r="AE31" s="1563"/>
      <c r="AF31" s="1563"/>
      <c r="AG31" s="1563"/>
    </row>
    <row r="32" spans="1:33" s="727" customFormat="1" ht="36" customHeight="1" thickBot="1">
      <c r="A32" s="1590" t="s">
        <v>1561</v>
      </c>
      <c r="B32" s="1374"/>
      <c r="C32" s="1591" t="s">
        <v>412</v>
      </c>
      <c r="D32" s="1592"/>
      <c r="E32" s="1592"/>
      <c r="F32" s="1592"/>
      <c r="G32" s="1592"/>
      <c r="H32" s="1592"/>
      <c r="I32" s="1592"/>
      <c r="J32" s="1592"/>
      <c r="K32" s="1592"/>
      <c r="L32" s="1592"/>
      <c r="M32" s="1592"/>
      <c r="N32" s="1592"/>
      <c r="O32" s="1592"/>
      <c r="P32" s="1592"/>
      <c r="Q32" s="1592"/>
      <c r="R32" s="1592"/>
      <c r="S32" s="1592"/>
      <c r="T32" s="1592"/>
      <c r="U32" s="1592"/>
      <c r="V32" s="1592"/>
      <c r="W32" s="1592"/>
      <c r="X32" s="1592"/>
      <c r="Y32" s="1592"/>
      <c r="Z32" s="1592"/>
      <c r="AA32" s="1592"/>
      <c r="AB32" s="1592"/>
      <c r="AC32" s="1592"/>
    </row>
    <row r="33" spans="1:29" s="455" customFormat="1" ht="18" customHeight="1">
      <c r="A33" s="1372" t="s">
        <v>102</v>
      </c>
      <c r="B33" s="1372"/>
      <c r="C33" s="1351" t="s">
        <v>148</v>
      </c>
      <c r="D33" s="1275"/>
      <c r="E33" s="1275"/>
      <c r="F33" s="1275"/>
      <c r="G33" s="1275"/>
      <c r="H33" s="1275"/>
      <c r="I33" s="1275"/>
      <c r="J33" s="1275"/>
      <c r="K33" s="1275"/>
      <c r="L33" s="1275"/>
      <c r="M33" s="1275"/>
      <c r="N33" s="1275"/>
      <c r="O33" s="1275"/>
      <c r="P33" s="1275"/>
      <c r="Q33" s="1275"/>
      <c r="R33" s="1275"/>
      <c r="S33" s="1275"/>
      <c r="T33" s="1275"/>
      <c r="U33" s="1275"/>
      <c r="V33" s="1275"/>
      <c r="W33" s="1275"/>
      <c r="X33" s="1275"/>
      <c r="Y33" s="1275"/>
      <c r="Z33" s="1275"/>
      <c r="AA33" s="1275"/>
      <c r="AB33" s="1275"/>
      <c r="AC33" s="1276"/>
    </row>
    <row r="34" spans="1:29" s="455" customFormat="1" ht="36" customHeight="1">
      <c r="A34" s="1176" t="s">
        <v>103</v>
      </c>
      <c r="B34" s="1176"/>
      <c r="C34" s="1394" t="s">
        <v>149</v>
      </c>
      <c r="D34" s="1575"/>
      <c r="E34" s="1575"/>
      <c r="F34" s="1575"/>
      <c r="G34" s="1575"/>
      <c r="H34" s="1575"/>
      <c r="I34" s="1575"/>
      <c r="J34" s="1575"/>
      <c r="K34" s="1575"/>
      <c r="L34" s="1575"/>
      <c r="M34" s="1575"/>
      <c r="N34" s="1575"/>
      <c r="O34" s="1575"/>
      <c r="P34" s="1575"/>
      <c r="Q34" s="1575"/>
      <c r="R34" s="1575"/>
      <c r="S34" s="1575"/>
      <c r="T34" s="1575"/>
      <c r="U34" s="1575"/>
      <c r="V34" s="1575"/>
      <c r="W34" s="1575"/>
      <c r="X34" s="1575"/>
      <c r="Y34" s="1575"/>
      <c r="Z34" s="1575"/>
      <c r="AA34" s="1575"/>
      <c r="AB34" s="1575"/>
      <c r="AC34" s="1186"/>
    </row>
    <row r="35" spans="1:29" s="455" customFormat="1" ht="36" customHeight="1">
      <c r="A35" s="1176"/>
      <c r="B35" s="1176"/>
      <c r="C35" s="1576" t="s">
        <v>902</v>
      </c>
      <c r="D35" s="1577"/>
      <c r="E35" s="1577"/>
      <c r="F35" s="1577"/>
      <c r="G35" s="1577"/>
      <c r="H35" s="1577"/>
      <c r="I35" s="1577"/>
      <c r="J35" s="1577"/>
      <c r="K35" s="1577"/>
      <c r="L35" s="1577"/>
      <c r="M35" s="1577"/>
      <c r="N35" s="1577"/>
      <c r="O35" s="1577"/>
      <c r="P35" s="1577"/>
      <c r="Q35" s="1577"/>
      <c r="R35" s="1577"/>
      <c r="S35" s="1577"/>
      <c r="T35" s="1577"/>
      <c r="U35" s="1577"/>
      <c r="V35" s="1577"/>
      <c r="W35" s="1577"/>
      <c r="X35" s="1577"/>
      <c r="Y35" s="1577"/>
      <c r="Z35" s="1577"/>
      <c r="AA35" s="1577"/>
      <c r="AB35" s="1577"/>
      <c r="AC35" s="1181"/>
    </row>
    <row r="36" spans="1:29" s="455" customFormat="1" ht="36" customHeight="1">
      <c r="A36" s="1176"/>
      <c r="B36" s="1176"/>
      <c r="C36" s="1394" t="s">
        <v>380</v>
      </c>
      <c r="D36" s="1575"/>
      <c r="E36" s="1575"/>
      <c r="F36" s="1575"/>
      <c r="G36" s="1575"/>
      <c r="H36" s="1575"/>
      <c r="I36" s="1575"/>
      <c r="J36" s="1575"/>
      <c r="K36" s="1575"/>
      <c r="L36" s="1575"/>
      <c r="M36" s="1575"/>
      <c r="N36" s="1575"/>
      <c r="O36" s="1575"/>
      <c r="P36" s="1575"/>
      <c r="Q36" s="1575"/>
      <c r="R36" s="1575"/>
      <c r="S36" s="1575"/>
      <c r="T36" s="1575"/>
      <c r="U36" s="1575"/>
      <c r="V36" s="1575"/>
      <c r="W36" s="1575"/>
      <c r="X36" s="1575"/>
      <c r="Y36" s="1575"/>
      <c r="Z36" s="1575"/>
      <c r="AA36" s="1575"/>
      <c r="AB36" s="1575"/>
      <c r="AC36" s="1186"/>
    </row>
    <row r="37" spans="1:29" s="455" customFormat="1" ht="36" customHeight="1">
      <c r="A37" s="1176"/>
      <c r="B37" s="1176"/>
      <c r="C37" s="1394" t="s">
        <v>2022</v>
      </c>
      <c r="D37" s="1575"/>
      <c r="E37" s="1575"/>
      <c r="F37" s="1575"/>
      <c r="G37" s="1575"/>
      <c r="H37" s="1575"/>
      <c r="I37" s="1575"/>
      <c r="J37" s="1575"/>
      <c r="K37" s="1575"/>
      <c r="L37" s="1575"/>
      <c r="M37" s="1575"/>
      <c r="N37" s="1575"/>
      <c r="O37" s="1575"/>
      <c r="P37" s="1575"/>
      <c r="Q37" s="1575"/>
      <c r="R37" s="1575"/>
      <c r="S37" s="1575"/>
      <c r="T37" s="1575"/>
      <c r="U37" s="1575"/>
      <c r="V37" s="1575"/>
      <c r="W37" s="1575"/>
      <c r="X37" s="1575"/>
      <c r="Y37" s="1575"/>
      <c r="Z37" s="1575"/>
      <c r="AA37" s="1575"/>
      <c r="AB37" s="1575"/>
      <c r="AC37" s="1186"/>
    </row>
    <row r="38" spans="1:29" s="455" customFormat="1" ht="36" customHeight="1">
      <c r="A38" s="1176"/>
      <c r="B38" s="1176"/>
      <c r="C38" s="1394" t="s">
        <v>382</v>
      </c>
      <c r="D38" s="1575"/>
      <c r="E38" s="1575"/>
      <c r="F38" s="1575"/>
      <c r="G38" s="1575"/>
      <c r="H38" s="1575"/>
      <c r="I38" s="1575"/>
      <c r="J38" s="1575"/>
      <c r="K38" s="1575"/>
      <c r="L38" s="1575"/>
      <c r="M38" s="1575"/>
      <c r="N38" s="1575"/>
      <c r="O38" s="1575"/>
      <c r="P38" s="1575"/>
      <c r="Q38" s="1575"/>
      <c r="R38" s="1575"/>
      <c r="S38" s="1575"/>
      <c r="T38" s="1575"/>
      <c r="U38" s="1575"/>
      <c r="V38" s="1575"/>
      <c r="W38" s="1575"/>
      <c r="X38" s="1575"/>
      <c r="Y38" s="1575"/>
      <c r="Z38" s="1575"/>
      <c r="AA38" s="1575"/>
      <c r="AB38" s="1575"/>
      <c r="AC38" s="1186"/>
    </row>
    <row r="39" spans="1:29" s="455" customFormat="1" ht="36" customHeight="1">
      <c r="A39" s="1176"/>
      <c r="B39" s="1176"/>
      <c r="C39" s="1394" t="s">
        <v>903</v>
      </c>
      <c r="D39" s="1575"/>
      <c r="E39" s="1575"/>
      <c r="F39" s="1575"/>
      <c r="G39" s="1575"/>
      <c r="H39" s="1575"/>
      <c r="I39" s="1575"/>
      <c r="J39" s="1575"/>
      <c r="K39" s="1575"/>
      <c r="L39" s="1575"/>
      <c r="M39" s="1575"/>
      <c r="N39" s="1575"/>
      <c r="O39" s="1575"/>
      <c r="P39" s="1575"/>
      <c r="Q39" s="1575"/>
      <c r="R39" s="1575"/>
      <c r="S39" s="1575"/>
      <c r="T39" s="1575"/>
      <c r="U39" s="1575"/>
      <c r="V39" s="1575"/>
      <c r="W39" s="1575"/>
      <c r="X39" s="1575"/>
      <c r="Y39" s="1575"/>
      <c r="Z39" s="1575"/>
      <c r="AA39" s="1575"/>
      <c r="AB39" s="1575"/>
      <c r="AC39" s="1186"/>
    </row>
    <row r="40" spans="1:29" s="455" customFormat="1" ht="42.75" customHeight="1">
      <c r="A40" s="1176"/>
      <c r="B40" s="1176"/>
      <c r="C40" s="1394" t="s">
        <v>904</v>
      </c>
      <c r="D40" s="1575"/>
      <c r="E40" s="1575"/>
      <c r="F40" s="1575"/>
      <c r="G40" s="1575"/>
      <c r="H40" s="1575"/>
      <c r="I40" s="1575"/>
      <c r="J40" s="1575"/>
      <c r="K40" s="1575"/>
      <c r="L40" s="1575"/>
      <c r="M40" s="1575"/>
      <c r="N40" s="1575"/>
      <c r="O40" s="1575"/>
      <c r="P40" s="1575"/>
      <c r="Q40" s="1575"/>
      <c r="R40" s="1575"/>
      <c r="S40" s="1575"/>
      <c r="T40" s="1575"/>
      <c r="U40" s="1575"/>
      <c r="V40" s="1575"/>
      <c r="W40" s="1575"/>
      <c r="X40" s="1575"/>
      <c r="Y40" s="1575"/>
      <c r="Z40" s="1575"/>
      <c r="AA40" s="1575"/>
      <c r="AB40" s="1575"/>
      <c r="AC40" s="1186"/>
    </row>
    <row r="41" spans="1:29" s="455" customFormat="1" ht="36" customHeight="1">
      <c r="A41" s="1176"/>
      <c r="B41" s="1176"/>
      <c r="C41" s="1394" t="s">
        <v>905</v>
      </c>
      <c r="D41" s="1575"/>
      <c r="E41" s="1575"/>
      <c r="F41" s="1575"/>
      <c r="G41" s="1575"/>
      <c r="H41" s="1575"/>
      <c r="I41" s="1575"/>
      <c r="J41" s="1575"/>
      <c r="K41" s="1575"/>
      <c r="L41" s="1575"/>
      <c r="M41" s="1575"/>
      <c r="N41" s="1575"/>
      <c r="O41" s="1575"/>
      <c r="P41" s="1575"/>
      <c r="Q41" s="1575"/>
      <c r="R41" s="1575"/>
      <c r="S41" s="1575"/>
      <c r="T41" s="1575"/>
      <c r="U41" s="1575"/>
      <c r="V41" s="1575"/>
      <c r="W41" s="1575"/>
      <c r="X41" s="1575"/>
      <c r="Y41" s="1575"/>
      <c r="Z41" s="1575"/>
      <c r="AA41" s="1575"/>
      <c r="AB41" s="1575"/>
      <c r="AC41" s="1186"/>
    </row>
    <row r="42" spans="1:29" s="455" customFormat="1" ht="36" customHeight="1">
      <c r="A42" s="1176"/>
      <c r="B42" s="1176"/>
      <c r="C42" s="1578" t="s">
        <v>906</v>
      </c>
      <c r="D42" s="1579"/>
      <c r="E42" s="1579"/>
      <c r="F42" s="1579"/>
      <c r="G42" s="1579"/>
      <c r="H42" s="1579"/>
      <c r="I42" s="1579"/>
      <c r="J42" s="1579"/>
      <c r="K42" s="1579"/>
      <c r="L42" s="1579"/>
      <c r="M42" s="1579"/>
      <c r="N42" s="1579"/>
      <c r="O42" s="1579"/>
      <c r="P42" s="1579"/>
      <c r="Q42" s="1579"/>
      <c r="R42" s="1579"/>
      <c r="S42" s="1579"/>
      <c r="T42" s="1579"/>
      <c r="U42" s="1579"/>
      <c r="V42" s="1579"/>
      <c r="W42" s="1579"/>
      <c r="X42" s="1579"/>
      <c r="Y42" s="1579"/>
      <c r="Z42" s="1579"/>
      <c r="AA42" s="1579"/>
      <c r="AB42" s="1579"/>
      <c r="AC42" s="1580"/>
    </row>
    <row r="43" spans="1:29" s="70" customFormat="1" ht="15.6" customHeight="1">
      <c r="A43" s="364"/>
    </row>
    <row r="44" spans="1:29" s="70" customFormat="1" ht="15.6" customHeight="1">
      <c r="A44" s="364"/>
      <c r="B44" s="70" t="s">
        <v>1989</v>
      </c>
    </row>
    <row r="45" spans="1:29" s="70" customFormat="1" ht="15.6" customHeight="1">
      <c r="A45" s="1179" t="s">
        <v>148</v>
      </c>
      <c r="B45" s="1179"/>
      <c r="C45" s="1179"/>
      <c r="D45" s="1179"/>
      <c r="E45" s="1179"/>
      <c r="F45" s="1179"/>
      <c r="G45" s="1179"/>
      <c r="H45" s="1179"/>
      <c r="I45" s="1179"/>
      <c r="J45" s="1179"/>
      <c r="K45" s="1179"/>
      <c r="L45" s="1179"/>
      <c r="M45" s="1179"/>
      <c r="N45" s="1179"/>
      <c r="O45" s="1179"/>
      <c r="P45" s="1179"/>
      <c r="Q45" s="1179"/>
      <c r="R45" s="1179"/>
      <c r="S45" s="1179"/>
      <c r="T45" s="1179"/>
      <c r="U45" s="1179"/>
      <c r="V45" s="1179"/>
      <c r="W45" s="1179"/>
      <c r="X45" s="1179"/>
      <c r="Y45" s="1179"/>
      <c r="Z45" s="1179"/>
      <c r="AA45" s="1179"/>
      <c r="AB45" s="1179"/>
      <c r="AC45" s="1179"/>
    </row>
    <row r="46" spans="1:29" s="70" customFormat="1" ht="15.6" customHeight="1">
      <c r="A46" s="1183" t="s">
        <v>151</v>
      </c>
      <c r="B46" s="1183"/>
      <c r="C46" s="1183"/>
      <c r="D46" s="1183"/>
      <c r="E46" s="1183"/>
      <c r="F46" s="1584" t="s">
        <v>344</v>
      </c>
      <c r="G46" s="1584"/>
      <c r="H46" s="1584"/>
      <c r="I46" s="1584"/>
      <c r="J46" s="1585"/>
      <c r="K46" s="1235" t="s">
        <v>103</v>
      </c>
      <c r="L46" s="1176"/>
      <c r="M46" s="1586" t="s">
        <v>345</v>
      </c>
      <c r="N46" s="1586"/>
      <c r="O46" s="1586"/>
      <c r="P46" s="1586"/>
      <c r="Q46" s="1188"/>
      <c r="R46" s="1235" t="s">
        <v>103</v>
      </c>
      <c r="S46" s="1176"/>
      <c r="T46" s="1586" t="s">
        <v>1948</v>
      </c>
      <c r="U46" s="1587"/>
      <c r="V46" s="1588"/>
      <c r="W46" s="1581"/>
      <c r="X46" s="1582"/>
      <c r="Y46" s="1582"/>
      <c r="Z46" s="1582"/>
      <c r="AA46" s="1582"/>
      <c r="AB46" s="1583"/>
      <c r="AC46" s="728" t="s">
        <v>348</v>
      </c>
    </row>
    <row r="47" spans="1:29" s="70" customFormat="1" ht="15.6" customHeight="1">
      <c r="A47" s="1183" t="s">
        <v>152</v>
      </c>
      <c r="B47" s="1183"/>
      <c r="C47" s="1183"/>
      <c r="D47" s="1183"/>
      <c r="E47" s="1183"/>
      <c r="F47" s="1584" t="s">
        <v>346</v>
      </c>
      <c r="G47" s="1584"/>
      <c r="H47" s="1584"/>
      <c r="I47" s="1584"/>
      <c r="J47" s="1585"/>
      <c r="K47" s="1235" t="s">
        <v>103</v>
      </c>
      <c r="L47" s="1176"/>
      <c r="M47" s="1586" t="s">
        <v>345</v>
      </c>
      <c r="N47" s="1586"/>
      <c r="O47" s="1586"/>
      <c r="P47" s="1586"/>
      <c r="Q47" s="1188"/>
      <c r="R47" s="1235" t="s">
        <v>103</v>
      </c>
      <c r="S47" s="1176"/>
      <c r="T47" s="1586" t="s">
        <v>1948</v>
      </c>
      <c r="U47" s="1587"/>
      <c r="V47" s="1588"/>
      <c r="W47" s="1581"/>
      <c r="X47" s="1582"/>
      <c r="Y47" s="1582"/>
      <c r="Z47" s="1582"/>
      <c r="AA47" s="1582"/>
      <c r="AB47" s="1583"/>
      <c r="AC47" s="728" t="s">
        <v>348</v>
      </c>
    </row>
    <row r="48" spans="1:29" s="70" customFormat="1" ht="15.6" customHeight="1">
      <c r="A48" s="1183" t="s">
        <v>153</v>
      </c>
      <c r="B48" s="1183"/>
      <c r="C48" s="1183"/>
      <c r="D48" s="1183"/>
      <c r="E48" s="1183"/>
      <c r="F48" s="1184" t="s">
        <v>354</v>
      </c>
      <c r="G48" s="1184"/>
      <c r="H48" s="1184"/>
      <c r="I48" s="1184"/>
      <c r="J48" s="1184"/>
      <c r="K48" s="1184"/>
      <c r="L48" s="1184"/>
      <c r="M48" s="1184"/>
      <c r="N48" s="1184"/>
      <c r="O48" s="1184"/>
      <c r="P48" s="1184"/>
      <c r="Q48" s="1184"/>
      <c r="R48" s="1184"/>
      <c r="S48" s="1184"/>
      <c r="T48" s="1184"/>
      <c r="U48" s="1184"/>
      <c r="V48" s="1184"/>
      <c r="W48" s="1184"/>
      <c r="X48" s="1184"/>
      <c r="Y48" s="1184"/>
      <c r="Z48" s="1184"/>
      <c r="AA48" s="1184"/>
      <c r="AB48" s="1184"/>
      <c r="AC48" s="1184"/>
    </row>
    <row r="49" spans="1:33" s="70" customFormat="1" ht="15.6" customHeight="1">
      <c r="A49" s="364"/>
    </row>
    <row r="50" spans="1:33" s="70" customFormat="1" ht="15.6" customHeight="1">
      <c r="A50" s="364"/>
      <c r="B50" s="70" t="s">
        <v>1990</v>
      </c>
    </row>
    <row r="51" spans="1:33" s="70" customFormat="1" ht="15.6" customHeight="1">
      <c r="A51" s="364"/>
      <c r="C51" s="70" t="s">
        <v>155</v>
      </c>
    </row>
    <row r="52" spans="1:33" s="70" customFormat="1" ht="15.6" customHeight="1">
      <c r="A52" s="1179" t="s">
        <v>102</v>
      </c>
      <c r="B52" s="1179"/>
      <c r="C52" s="1351" t="s">
        <v>148</v>
      </c>
      <c r="D52" s="1275"/>
      <c r="E52" s="1275"/>
      <c r="F52" s="1275"/>
      <c r="G52" s="1275"/>
      <c r="H52" s="1275"/>
      <c r="I52" s="1275"/>
      <c r="J52" s="1275"/>
      <c r="K52" s="1275"/>
      <c r="L52" s="1275"/>
      <c r="M52" s="1275"/>
      <c r="N52" s="1275"/>
      <c r="O52" s="1275"/>
      <c r="P52" s="1275"/>
      <c r="Q52" s="1275"/>
      <c r="R52" s="1275"/>
      <c r="S52" s="1275"/>
      <c r="T52" s="1275"/>
      <c r="U52" s="1275"/>
      <c r="V52" s="1275"/>
      <c r="W52" s="1275"/>
      <c r="X52" s="1275"/>
      <c r="Y52" s="1275"/>
      <c r="Z52" s="1275"/>
      <c r="AA52" s="1275"/>
      <c r="AB52" s="1275"/>
      <c r="AC52" s="1276"/>
    </row>
    <row r="53" spans="1:33" s="70" customFormat="1" ht="30.75" customHeight="1">
      <c r="A53" s="1176" t="s">
        <v>103</v>
      </c>
      <c r="B53" s="1176"/>
      <c r="C53" s="1394" t="s">
        <v>156</v>
      </c>
      <c r="D53" s="1575"/>
      <c r="E53" s="1575"/>
      <c r="F53" s="1575"/>
      <c r="G53" s="1575"/>
      <c r="H53" s="1575"/>
      <c r="I53" s="1575"/>
      <c r="J53" s="1575"/>
      <c r="K53" s="1575"/>
      <c r="L53" s="1575"/>
      <c r="M53" s="1575"/>
      <c r="N53" s="1575"/>
      <c r="O53" s="1575"/>
      <c r="P53" s="1575"/>
      <c r="Q53" s="1575"/>
      <c r="R53" s="1575"/>
      <c r="S53" s="1575"/>
      <c r="T53" s="1575"/>
      <c r="U53" s="1575"/>
      <c r="V53" s="1575"/>
      <c r="W53" s="1575"/>
      <c r="X53" s="1575"/>
      <c r="Y53" s="1575"/>
      <c r="Z53" s="1575"/>
      <c r="AA53" s="1575"/>
      <c r="AB53" s="1575"/>
      <c r="AC53" s="1186"/>
    </row>
    <row r="54" spans="1:33" s="70" customFormat="1" ht="30.75" customHeight="1">
      <c r="A54" s="1176"/>
      <c r="B54" s="1176"/>
      <c r="C54" s="1576" t="s">
        <v>383</v>
      </c>
      <c r="D54" s="1577"/>
      <c r="E54" s="1577"/>
      <c r="F54" s="1577"/>
      <c r="G54" s="1577"/>
      <c r="H54" s="1577"/>
      <c r="I54" s="1577"/>
      <c r="J54" s="1577"/>
      <c r="K54" s="1577"/>
      <c r="L54" s="1577"/>
      <c r="M54" s="1577"/>
      <c r="N54" s="1577"/>
      <c r="O54" s="1577"/>
      <c r="P54" s="1577"/>
      <c r="Q54" s="1577"/>
      <c r="R54" s="1577"/>
      <c r="S54" s="1577"/>
      <c r="T54" s="1577"/>
      <c r="U54" s="1577"/>
      <c r="V54" s="1577"/>
      <c r="W54" s="1577"/>
      <c r="X54" s="1577"/>
      <c r="Y54" s="1577"/>
      <c r="Z54" s="1577"/>
      <c r="AA54" s="1577"/>
      <c r="AB54" s="1577"/>
      <c r="AC54" s="1181"/>
    </row>
    <row r="55" spans="1:33" s="70" customFormat="1" ht="30.75" customHeight="1">
      <c r="A55" s="1176"/>
      <c r="B55" s="1176"/>
      <c r="C55" s="1394" t="s">
        <v>385</v>
      </c>
      <c r="D55" s="1575"/>
      <c r="E55" s="1575"/>
      <c r="F55" s="1575"/>
      <c r="G55" s="1575"/>
      <c r="H55" s="1575"/>
      <c r="I55" s="1575"/>
      <c r="J55" s="1575"/>
      <c r="K55" s="1575"/>
      <c r="L55" s="1575"/>
      <c r="M55" s="1575"/>
      <c r="N55" s="1575"/>
      <c r="O55" s="1575"/>
      <c r="P55" s="1575"/>
      <c r="Q55" s="1575"/>
      <c r="R55" s="1575"/>
      <c r="S55" s="1575"/>
      <c r="T55" s="1575"/>
      <c r="U55" s="1575"/>
      <c r="V55" s="1575"/>
      <c r="W55" s="1575"/>
      <c r="X55" s="1575"/>
      <c r="Y55" s="1575"/>
      <c r="Z55" s="1575"/>
      <c r="AA55" s="1575"/>
      <c r="AB55" s="1575"/>
      <c r="AC55" s="1186"/>
    </row>
    <row r="56" spans="1:33" s="70" customFormat="1" ht="30.75" customHeight="1">
      <c r="A56" s="1176"/>
      <c r="B56" s="1176"/>
      <c r="C56" s="1394" t="s">
        <v>386</v>
      </c>
      <c r="D56" s="1575"/>
      <c r="E56" s="1575"/>
      <c r="F56" s="1575"/>
      <c r="G56" s="1575"/>
      <c r="H56" s="1575"/>
      <c r="I56" s="1575"/>
      <c r="J56" s="1575"/>
      <c r="K56" s="1575"/>
      <c r="L56" s="1575"/>
      <c r="M56" s="1575"/>
      <c r="N56" s="1575"/>
      <c r="O56" s="1575"/>
      <c r="P56" s="1575"/>
      <c r="Q56" s="1575"/>
      <c r="R56" s="1575"/>
      <c r="S56" s="1575"/>
      <c r="T56" s="1575"/>
      <c r="U56" s="1575"/>
      <c r="V56" s="1575"/>
      <c r="W56" s="1575"/>
      <c r="X56" s="1575"/>
      <c r="Y56" s="1575"/>
      <c r="Z56" s="1575"/>
      <c r="AA56" s="1575"/>
      <c r="AB56" s="1575"/>
      <c r="AC56" s="1186"/>
    </row>
    <row r="57" spans="1:33" s="70" customFormat="1" ht="30.75" customHeight="1">
      <c r="A57" s="1176"/>
      <c r="B57" s="1176"/>
      <c r="C57" s="1394" t="s">
        <v>387</v>
      </c>
      <c r="D57" s="1575"/>
      <c r="E57" s="1575"/>
      <c r="F57" s="1575"/>
      <c r="G57" s="1575"/>
      <c r="H57" s="1575"/>
      <c r="I57" s="1575"/>
      <c r="J57" s="1575"/>
      <c r="K57" s="1575"/>
      <c r="L57" s="1575"/>
      <c r="M57" s="1575"/>
      <c r="N57" s="1575"/>
      <c r="O57" s="1575"/>
      <c r="P57" s="1575"/>
      <c r="Q57" s="1575"/>
      <c r="R57" s="1575"/>
      <c r="S57" s="1575"/>
      <c r="T57" s="1575"/>
      <c r="U57" s="1575"/>
      <c r="V57" s="1575"/>
      <c r="W57" s="1575"/>
      <c r="X57" s="1575"/>
      <c r="Y57" s="1575"/>
      <c r="Z57" s="1575"/>
      <c r="AA57" s="1575"/>
      <c r="AB57" s="1575"/>
      <c r="AC57" s="1186"/>
    </row>
    <row r="58" spans="1:33" s="70" customFormat="1" ht="30.75" customHeight="1">
      <c r="A58" s="1176"/>
      <c r="B58" s="1176"/>
      <c r="C58" s="1394" t="s">
        <v>388</v>
      </c>
      <c r="D58" s="1575"/>
      <c r="E58" s="1575"/>
      <c r="F58" s="1575"/>
      <c r="G58" s="1575"/>
      <c r="H58" s="1575"/>
      <c r="I58" s="1575"/>
      <c r="J58" s="1575"/>
      <c r="K58" s="1575"/>
      <c r="L58" s="1575"/>
      <c r="M58" s="1575"/>
      <c r="N58" s="1575"/>
      <c r="O58" s="1575"/>
      <c r="P58" s="1575"/>
      <c r="Q58" s="1575"/>
      <c r="R58" s="1575"/>
      <c r="S58" s="1575"/>
      <c r="T58" s="1575"/>
      <c r="U58" s="1575"/>
      <c r="V58" s="1575"/>
      <c r="W58" s="1575"/>
      <c r="X58" s="1575"/>
      <c r="Y58" s="1575"/>
      <c r="Z58" s="1575"/>
      <c r="AA58" s="1575"/>
      <c r="AB58" s="1575"/>
      <c r="AC58" s="1186"/>
    </row>
    <row r="59" spans="1:33" s="70" customFormat="1" ht="30.75" customHeight="1">
      <c r="A59" s="1176"/>
      <c r="B59" s="1176"/>
      <c r="C59" s="1394" t="s">
        <v>389</v>
      </c>
      <c r="D59" s="1575"/>
      <c r="E59" s="1575"/>
      <c r="F59" s="1575"/>
      <c r="G59" s="1575"/>
      <c r="H59" s="1575"/>
      <c r="I59" s="1575"/>
      <c r="J59" s="1575"/>
      <c r="K59" s="1575"/>
      <c r="L59" s="1575"/>
      <c r="M59" s="1575"/>
      <c r="N59" s="1575"/>
      <c r="O59" s="1575"/>
      <c r="P59" s="1575"/>
      <c r="Q59" s="1575"/>
      <c r="R59" s="1575"/>
      <c r="S59" s="1575"/>
      <c r="T59" s="1575"/>
      <c r="U59" s="1575"/>
      <c r="V59" s="1575"/>
      <c r="W59" s="1575"/>
      <c r="X59" s="1575"/>
      <c r="Y59" s="1575"/>
      <c r="Z59" s="1575"/>
      <c r="AA59" s="1575"/>
      <c r="AB59" s="1575"/>
      <c r="AC59" s="1186"/>
    </row>
    <row r="60" spans="1:33" s="70" customFormat="1" ht="30.75" customHeight="1">
      <c r="A60" s="1176"/>
      <c r="B60" s="1176"/>
      <c r="C60" s="1394" t="s">
        <v>390</v>
      </c>
      <c r="D60" s="1575"/>
      <c r="E60" s="1575"/>
      <c r="F60" s="1575"/>
      <c r="G60" s="1575"/>
      <c r="H60" s="1575"/>
      <c r="I60" s="1575"/>
      <c r="J60" s="1575"/>
      <c r="K60" s="1575"/>
      <c r="L60" s="1575"/>
      <c r="M60" s="1575"/>
      <c r="N60" s="1575"/>
      <c r="O60" s="1575"/>
      <c r="P60" s="1575"/>
      <c r="Q60" s="1575"/>
      <c r="R60" s="1575"/>
      <c r="S60" s="1575"/>
      <c r="T60" s="1575"/>
      <c r="U60" s="1575"/>
      <c r="V60" s="1575"/>
      <c r="W60" s="1575"/>
      <c r="X60" s="1575"/>
      <c r="Y60" s="1575"/>
      <c r="Z60" s="1575"/>
      <c r="AA60" s="1575"/>
      <c r="AB60" s="1575"/>
      <c r="AC60" s="1186"/>
    </row>
    <row r="61" spans="1:33" s="70" customFormat="1" ht="30.75" customHeight="1">
      <c r="A61" s="1176"/>
      <c r="B61" s="1176"/>
      <c r="C61" s="1576" t="s">
        <v>384</v>
      </c>
      <c r="D61" s="1577"/>
      <c r="E61" s="1577"/>
      <c r="F61" s="1577"/>
      <c r="G61" s="1577"/>
      <c r="H61" s="1577"/>
      <c r="I61" s="1577"/>
      <c r="J61" s="1577"/>
      <c r="K61" s="1577"/>
      <c r="L61" s="1577"/>
      <c r="M61" s="1577"/>
      <c r="N61" s="1577"/>
      <c r="O61" s="1577"/>
      <c r="P61" s="1577"/>
      <c r="Q61" s="1577"/>
      <c r="R61" s="1577"/>
      <c r="S61" s="1577"/>
      <c r="T61" s="1577"/>
      <c r="U61" s="1577"/>
      <c r="V61" s="1577"/>
      <c r="W61" s="1577"/>
      <c r="X61" s="1577"/>
      <c r="Y61" s="1577"/>
      <c r="Z61" s="1577"/>
      <c r="AA61" s="1577"/>
      <c r="AB61" s="1577"/>
      <c r="AC61" s="1181"/>
    </row>
    <row r="62" spans="1:33" s="70" customFormat="1" ht="30.75" customHeight="1">
      <c r="A62" s="1176"/>
      <c r="B62" s="1176"/>
      <c r="C62" s="1578" t="s">
        <v>157</v>
      </c>
      <c r="D62" s="1579"/>
      <c r="E62" s="1579"/>
      <c r="F62" s="1579"/>
      <c r="G62" s="1579"/>
      <c r="H62" s="1579"/>
      <c r="I62" s="1579"/>
      <c r="J62" s="1579"/>
      <c r="K62" s="1579"/>
      <c r="L62" s="1579"/>
      <c r="M62" s="1579"/>
      <c r="N62" s="1579"/>
      <c r="O62" s="1579"/>
      <c r="P62" s="1579"/>
      <c r="Q62" s="1579"/>
      <c r="R62" s="1579"/>
      <c r="S62" s="1579"/>
      <c r="T62" s="1579"/>
      <c r="U62" s="1579"/>
      <c r="V62" s="1579"/>
      <c r="W62" s="1579"/>
      <c r="X62" s="1579"/>
      <c r="Y62" s="1579"/>
      <c r="Z62" s="1579"/>
      <c r="AA62" s="1579"/>
      <c r="AB62" s="1579"/>
      <c r="AC62" s="1580"/>
    </row>
    <row r="63" spans="1:33" s="219" customFormat="1" ht="33.75" customHeight="1">
      <c r="A63" s="1573" t="s">
        <v>1957</v>
      </c>
      <c r="B63" s="1573"/>
      <c r="C63" s="1573"/>
      <c r="D63" s="1573"/>
      <c r="E63" s="1573"/>
      <c r="F63" s="1573"/>
      <c r="G63" s="1573"/>
      <c r="H63" s="1573"/>
      <c r="I63" s="1573"/>
      <c r="J63" s="1573"/>
      <c r="K63" s="1573"/>
      <c r="L63" s="1573"/>
      <c r="M63" s="1573"/>
      <c r="N63" s="1573"/>
      <c r="O63" s="1573"/>
      <c r="P63" s="1573"/>
      <c r="Q63" s="1573"/>
      <c r="R63" s="1573"/>
      <c r="S63" s="1573"/>
      <c r="T63" s="1573"/>
      <c r="U63" s="1573"/>
      <c r="V63" s="1573"/>
      <c r="W63" s="1573"/>
      <c r="X63" s="1573"/>
      <c r="Y63" s="1573"/>
      <c r="Z63" s="1573"/>
      <c r="AA63" s="1573"/>
      <c r="AB63" s="1573"/>
      <c r="AC63" s="1573"/>
      <c r="AD63" s="1573"/>
      <c r="AE63" s="1573"/>
      <c r="AF63" s="1573"/>
      <c r="AG63" s="1573"/>
    </row>
    <row r="64" spans="1:33" s="219" customFormat="1" ht="15.6" customHeight="1">
      <c r="A64" s="1574" t="s">
        <v>2023</v>
      </c>
      <c r="B64" s="1574"/>
      <c r="C64" s="1574"/>
      <c r="D64" s="1574"/>
      <c r="E64" s="1574"/>
      <c r="F64" s="1574"/>
      <c r="G64" s="1574"/>
      <c r="H64" s="1574"/>
      <c r="I64" s="1574"/>
      <c r="J64" s="1574"/>
      <c r="K64" s="1574"/>
      <c r="L64" s="1574"/>
      <c r="M64" s="1574"/>
      <c r="N64" s="1574"/>
      <c r="O64" s="1574"/>
      <c r="P64" s="1574"/>
      <c r="Q64" s="1574"/>
      <c r="R64" s="1574"/>
      <c r="S64" s="1574"/>
      <c r="T64" s="1574"/>
      <c r="U64" s="1574"/>
      <c r="V64" s="1574"/>
      <c r="W64" s="1574"/>
      <c r="X64" s="1574"/>
      <c r="Y64" s="1574"/>
      <c r="Z64" s="1574"/>
      <c r="AA64" s="1574"/>
      <c r="AB64" s="1574"/>
      <c r="AC64" s="1574"/>
      <c r="AD64" s="1574"/>
      <c r="AE64" s="1574"/>
      <c r="AF64" s="1574"/>
      <c r="AG64" s="1574"/>
    </row>
    <row r="65" spans="1:33" s="70" customFormat="1" ht="15.6" customHeight="1">
      <c r="A65" s="67"/>
      <c r="B65" s="1574" t="s">
        <v>1991</v>
      </c>
      <c r="C65" s="1574"/>
      <c r="D65" s="1574"/>
      <c r="E65" s="1574"/>
      <c r="F65" s="1574"/>
      <c r="G65" s="1574"/>
      <c r="H65" s="1574"/>
      <c r="I65" s="1574"/>
      <c r="J65" s="1574"/>
      <c r="K65" s="1574"/>
      <c r="L65" s="1574"/>
      <c r="M65" s="1574"/>
      <c r="N65" s="1574"/>
      <c r="O65" s="1574"/>
      <c r="P65" s="1574"/>
      <c r="Q65" s="1574"/>
      <c r="R65" s="1574"/>
      <c r="S65" s="1574"/>
      <c r="T65" s="1574"/>
      <c r="U65" s="1574"/>
      <c r="V65" s="1574"/>
      <c r="W65" s="1574"/>
      <c r="X65" s="1574"/>
      <c r="Y65" s="1574"/>
      <c r="Z65" s="1574"/>
      <c r="AA65" s="1574"/>
      <c r="AB65" s="1574"/>
      <c r="AC65" s="1574"/>
      <c r="AD65" s="1574"/>
      <c r="AE65" s="1574"/>
      <c r="AF65" s="1574"/>
      <c r="AG65" s="1574"/>
    </row>
    <row r="66" spans="1:33" s="70" customFormat="1" ht="27" customHeight="1">
      <c r="A66" s="67"/>
      <c r="B66" s="1573" t="s">
        <v>2024</v>
      </c>
      <c r="C66" s="1573"/>
      <c r="D66" s="1573"/>
      <c r="E66" s="1573"/>
      <c r="F66" s="1573"/>
      <c r="G66" s="1573"/>
      <c r="H66" s="1573"/>
      <c r="I66" s="1573"/>
      <c r="J66" s="1573"/>
      <c r="K66" s="1573"/>
      <c r="L66" s="1573"/>
      <c r="M66" s="1573"/>
      <c r="N66" s="1573"/>
      <c r="O66" s="1573"/>
      <c r="P66" s="1573"/>
      <c r="Q66" s="1573"/>
      <c r="R66" s="1573"/>
      <c r="S66" s="1573"/>
      <c r="T66" s="1573"/>
      <c r="U66" s="1573"/>
      <c r="V66" s="1573"/>
      <c r="W66" s="1573"/>
      <c r="X66" s="1573"/>
      <c r="Y66" s="1573"/>
      <c r="Z66" s="1573"/>
      <c r="AA66" s="1573"/>
      <c r="AB66" s="1573"/>
      <c r="AC66" s="1573"/>
      <c r="AD66" s="1573"/>
      <c r="AE66" s="1573"/>
      <c r="AF66" s="1573"/>
      <c r="AG66" s="1573"/>
    </row>
    <row r="67" spans="1:33" s="70" customFormat="1" ht="15.6" customHeight="1">
      <c r="A67" s="72"/>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row>
    <row r="68" spans="1:33" s="70" customFormat="1" ht="15.6" customHeight="1">
      <c r="A68" s="364" t="s">
        <v>1992</v>
      </c>
    </row>
    <row r="69" spans="1:33" s="70" customFormat="1" ht="15.6" customHeight="1">
      <c r="C69" s="1563" t="s">
        <v>1993</v>
      </c>
      <c r="D69" s="1563"/>
      <c r="E69" s="1563"/>
      <c r="F69" s="1563"/>
      <c r="G69" s="1563"/>
      <c r="H69" s="1563"/>
      <c r="I69" s="1563"/>
      <c r="J69" s="1563"/>
      <c r="K69" s="1563"/>
      <c r="L69" s="1563"/>
      <c r="M69" s="1563"/>
      <c r="N69" s="1563"/>
      <c r="O69" s="1563"/>
      <c r="P69" s="1563"/>
      <c r="Q69" s="1563"/>
      <c r="R69" s="1563"/>
      <c r="S69" s="1563"/>
      <c r="T69" s="1563"/>
      <c r="U69" s="1563"/>
      <c r="V69" s="1563"/>
      <c r="W69" s="1563"/>
      <c r="X69" s="1563"/>
      <c r="Y69" s="1563"/>
      <c r="Z69" s="1563"/>
      <c r="AA69" s="1563"/>
      <c r="AB69" s="1563"/>
      <c r="AC69" s="1563"/>
      <c r="AD69" s="1563"/>
      <c r="AE69" s="1563"/>
      <c r="AF69" s="1563"/>
      <c r="AG69" s="1563"/>
    </row>
    <row r="70" spans="1:33" s="70" customFormat="1" ht="15.6" customHeight="1">
      <c r="C70" s="1563"/>
      <c r="D70" s="1563"/>
      <c r="E70" s="1563"/>
      <c r="F70" s="1563"/>
      <c r="G70" s="1563"/>
      <c r="H70" s="1563"/>
      <c r="I70" s="1563"/>
      <c r="J70" s="1563"/>
      <c r="K70" s="1563"/>
      <c r="L70" s="1563"/>
      <c r="M70" s="1563"/>
      <c r="N70" s="1563"/>
      <c r="O70" s="1563"/>
      <c r="P70" s="1563"/>
      <c r="Q70" s="1563"/>
      <c r="R70" s="1563"/>
      <c r="S70" s="1563"/>
      <c r="T70" s="1563"/>
      <c r="U70" s="1563"/>
      <c r="V70" s="1563"/>
      <c r="W70" s="1563"/>
      <c r="X70" s="1563"/>
      <c r="Y70" s="1563"/>
      <c r="Z70" s="1563"/>
      <c r="AA70" s="1563"/>
      <c r="AB70" s="1563"/>
      <c r="AC70" s="1563"/>
      <c r="AD70" s="1563"/>
      <c r="AE70" s="1563"/>
      <c r="AF70" s="1563"/>
      <c r="AG70" s="1563"/>
    </row>
    <row r="71" spans="1:33" s="70" customFormat="1" ht="15.6" customHeight="1">
      <c r="A71" s="67"/>
      <c r="B71" s="67"/>
      <c r="C71" s="67"/>
      <c r="D71" s="67"/>
      <c r="E71" s="67"/>
      <c r="F71" s="67"/>
      <c r="G71" s="67"/>
      <c r="H71" s="67"/>
      <c r="I71" s="67"/>
      <c r="J71" s="67"/>
      <c r="K71" s="67"/>
      <c r="L71" s="67"/>
      <c r="M71" s="67"/>
      <c r="N71" s="67"/>
      <c r="O71" s="67"/>
      <c r="P71" s="75"/>
      <c r="Q71" s="67"/>
      <c r="R71" s="67"/>
      <c r="S71" s="67"/>
      <c r="T71" s="67"/>
      <c r="U71" s="67"/>
      <c r="V71" s="67"/>
      <c r="W71" s="67"/>
      <c r="X71" s="67"/>
      <c r="Y71" s="67"/>
      <c r="Z71" s="67"/>
      <c r="AA71" s="67"/>
      <c r="AB71" s="67"/>
      <c r="AC71" s="67"/>
      <c r="AD71" s="67"/>
      <c r="AE71" s="67"/>
      <c r="AF71" s="67"/>
      <c r="AG71" s="67"/>
    </row>
    <row r="72" spans="1:33" s="70" customFormat="1" ht="24" customHeight="1">
      <c r="A72" s="67"/>
      <c r="B72" s="1539" t="s">
        <v>102</v>
      </c>
      <c r="C72" s="1539"/>
      <c r="D72" s="1539"/>
      <c r="E72" s="1539" t="s">
        <v>183</v>
      </c>
      <c r="F72" s="1539"/>
      <c r="G72" s="1539"/>
      <c r="H72" s="1539"/>
      <c r="I72" s="1539"/>
      <c r="J72" s="1539"/>
      <c r="K72" s="1539"/>
      <c r="L72" s="1539"/>
      <c r="M72" s="1539" t="s">
        <v>184</v>
      </c>
      <c r="N72" s="1539"/>
      <c r="O72" s="1539"/>
      <c r="P72" s="1539"/>
      <c r="Q72" s="1539"/>
      <c r="R72" s="1539" t="s">
        <v>185</v>
      </c>
      <c r="S72" s="1539"/>
      <c r="T72" s="1539"/>
      <c r="U72" s="1539"/>
      <c r="V72" s="1539"/>
      <c r="W72" s="1539"/>
      <c r="X72" s="1539"/>
      <c r="Y72" s="1539"/>
      <c r="Z72" s="1539" t="s">
        <v>186</v>
      </c>
      <c r="AA72" s="1539"/>
      <c r="AB72" s="1539"/>
      <c r="AC72" s="1539"/>
      <c r="AD72" s="1539"/>
      <c r="AE72" s="1539"/>
      <c r="AF72" s="1539"/>
      <c r="AG72" s="1539"/>
    </row>
    <row r="73" spans="1:33" s="70" customFormat="1" ht="20.25" customHeight="1">
      <c r="A73" s="67"/>
      <c r="B73" s="1511"/>
      <c r="C73" s="1512"/>
      <c r="D73" s="1513"/>
      <c r="E73" s="1564" t="s">
        <v>120</v>
      </c>
      <c r="F73" s="1565"/>
      <c r="G73" s="1565"/>
      <c r="H73" s="1565"/>
      <c r="I73" s="1565"/>
      <c r="J73" s="1565"/>
      <c r="K73" s="1565"/>
      <c r="L73" s="1566"/>
      <c r="M73" s="729" t="s">
        <v>1150</v>
      </c>
      <c r="N73" s="359"/>
      <c r="O73" s="815"/>
      <c r="P73" s="730" t="s">
        <v>77</v>
      </c>
      <c r="Q73" s="360"/>
      <c r="R73" s="1511"/>
      <c r="S73" s="1512"/>
      <c r="T73" s="1512"/>
      <c r="U73" s="1512"/>
      <c r="V73" s="1512"/>
      <c r="W73" s="1512"/>
      <c r="X73" s="1512"/>
      <c r="Y73" s="1513"/>
      <c r="Z73" s="1511"/>
      <c r="AA73" s="1512"/>
      <c r="AB73" s="1512"/>
      <c r="AC73" s="1512"/>
      <c r="AD73" s="1512"/>
      <c r="AE73" s="1512"/>
      <c r="AF73" s="1512"/>
      <c r="AG73" s="1513"/>
    </row>
    <row r="74" spans="1:33" s="70" customFormat="1" ht="20.25" customHeight="1">
      <c r="A74" s="67"/>
      <c r="B74" s="1514"/>
      <c r="C74" s="1515"/>
      <c r="D74" s="1516"/>
      <c r="E74" s="1567"/>
      <c r="F74" s="920"/>
      <c r="G74" s="920"/>
      <c r="H74" s="920"/>
      <c r="I74" s="920"/>
      <c r="J74" s="920"/>
      <c r="K74" s="920"/>
      <c r="L74" s="1568"/>
      <c r="M74" s="1552" t="s">
        <v>351</v>
      </c>
      <c r="N74" s="910"/>
      <c r="O74" s="910"/>
      <c r="P74" s="910"/>
      <c r="Q74" s="1535"/>
      <c r="R74" s="1514"/>
      <c r="S74" s="1515"/>
      <c r="T74" s="1515"/>
      <c r="U74" s="1515"/>
      <c r="V74" s="1515"/>
      <c r="W74" s="1515"/>
      <c r="X74" s="1515"/>
      <c r="Y74" s="1516"/>
      <c r="Z74" s="1514"/>
      <c r="AA74" s="1515"/>
      <c r="AB74" s="1515"/>
      <c r="AC74" s="1515"/>
      <c r="AD74" s="1515"/>
      <c r="AE74" s="1515"/>
      <c r="AF74" s="1515"/>
      <c r="AG74" s="1516"/>
    </row>
    <row r="75" spans="1:33" s="70" customFormat="1" ht="20.25" customHeight="1">
      <c r="A75" s="67"/>
      <c r="B75" s="1517"/>
      <c r="C75" s="1518"/>
      <c r="D75" s="1519"/>
      <c r="E75" s="1569"/>
      <c r="F75" s="1570"/>
      <c r="G75" s="1570"/>
      <c r="H75" s="1570"/>
      <c r="I75" s="1570"/>
      <c r="J75" s="1570"/>
      <c r="K75" s="1570"/>
      <c r="L75" s="1571"/>
      <c r="M75" s="731" t="s">
        <v>1150</v>
      </c>
      <c r="N75" s="361"/>
      <c r="O75" s="816"/>
      <c r="P75" s="732" t="s">
        <v>77</v>
      </c>
      <c r="Q75" s="362"/>
      <c r="R75" s="1517"/>
      <c r="S75" s="1518"/>
      <c r="T75" s="1518"/>
      <c r="U75" s="1518"/>
      <c r="V75" s="1518"/>
      <c r="W75" s="1518"/>
      <c r="X75" s="1518"/>
      <c r="Y75" s="1519"/>
      <c r="Z75" s="1517"/>
      <c r="AA75" s="1518"/>
      <c r="AB75" s="1518"/>
      <c r="AC75" s="1518"/>
      <c r="AD75" s="1518"/>
      <c r="AE75" s="1518"/>
      <c r="AF75" s="1518"/>
      <c r="AG75" s="1519"/>
    </row>
    <row r="76" spans="1:33" s="70" customFormat="1" ht="15.6" customHeight="1">
      <c r="B76" s="1572" t="s">
        <v>1994</v>
      </c>
      <c r="C76" s="1572"/>
      <c r="D76" s="1572"/>
      <c r="E76" s="1572"/>
      <c r="F76" s="1572"/>
      <c r="G76" s="1572"/>
      <c r="H76" s="1572"/>
      <c r="I76" s="1572"/>
      <c r="J76" s="1572"/>
      <c r="K76" s="1572"/>
      <c r="L76" s="1572"/>
      <c r="M76" s="1572"/>
      <c r="N76" s="1572"/>
      <c r="O76" s="1572"/>
      <c r="P76" s="1572"/>
      <c r="Q76" s="1572"/>
      <c r="R76" s="1572"/>
      <c r="S76" s="1572"/>
      <c r="T76" s="1572"/>
      <c r="U76" s="1572"/>
      <c r="V76" s="1572"/>
      <c r="W76" s="1572"/>
      <c r="X76" s="1572"/>
      <c r="Y76" s="1572"/>
      <c r="Z76" s="1572"/>
      <c r="AA76" s="1572"/>
      <c r="AB76" s="1572"/>
      <c r="AC76" s="1572"/>
      <c r="AD76" s="1572"/>
      <c r="AE76" s="1572"/>
      <c r="AF76" s="1572"/>
      <c r="AG76" s="1572"/>
    </row>
    <row r="77" spans="1:33" s="70" customFormat="1" ht="15.6" customHeight="1">
      <c r="B77" s="1563" t="s">
        <v>1995</v>
      </c>
      <c r="C77" s="1563"/>
      <c r="D77" s="1563"/>
      <c r="E77" s="1563"/>
      <c r="F77" s="1563"/>
      <c r="G77" s="1563"/>
      <c r="H77" s="1563"/>
      <c r="I77" s="1563"/>
      <c r="J77" s="1563"/>
      <c r="K77" s="1563"/>
      <c r="L77" s="1563"/>
      <c r="M77" s="1563"/>
      <c r="N77" s="1563"/>
      <c r="O77" s="1563"/>
      <c r="P77" s="1563"/>
      <c r="Q77" s="1563"/>
      <c r="R77" s="1563"/>
      <c r="S77" s="1563"/>
      <c r="T77" s="1563"/>
      <c r="U77" s="1563"/>
      <c r="V77" s="1563"/>
      <c r="W77" s="1563"/>
      <c r="X77" s="1563"/>
      <c r="Y77" s="1563"/>
      <c r="Z77" s="1563"/>
      <c r="AA77" s="1563"/>
      <c r="AB77" s="1563"/>
      <c r="AC77" s="1563"/>
      <c r="AD77" s="1563"/>
      <c r="AE77" s="1563"/>
      <c r="AF77" s="1563"/>
      <c r="AG77" s="1563"/>
    </row>
    <row r="78" spans="1:33" s="70" customFormat="1" ht="15.6" customHeight="1">
      <c r="B78" s="1563"/>
      <c r="C78" s="1563"/>
      <c r="D78" s="1563"/>
      <c r="E78" s="1563"/>
      <c r="F78" s="1563"/>
      <c r="G78" s="1563"/>
      <c r="H78" s="1563"/>
      <c r="I78" s="1563"/>
      <c r="J78" s="1563"/>
      <c r="K78" s="1563"/>
      <c r="L78" s="1563"/>
      <c r="M78" s="1563"/>
      <c r="N78" s="1563"/>
      <c r="O78" s="1563"/>
      <c r="P78" s="1563"/>
      <c r="Q78" s="1563"/>
      <c r="R78" s="1563"/>
      <c r="S78" s="1563"/>
      <c r="T78" s="1563"/>
      <c r="U78" s="1563"/>
      <c r="V78" s="1563"/>
      <c r="W78" s="1563"/>
      <c r="X78" s="1563"/>
      <c r="Y78" s="1563"/>
      <c r="Z78" s="1563"/>
      <c r="AA78" s="1563"/>
      <c r="AB78" s="1563"/>
      <c r="AC78" s="1563"/>
      <c r="AD78" s="1563"/>
      <c r="AE78" s="1563"/>
      <c r="AF78" s="1563"/>
      <c r="AG78" s="1563"/>
    </row>
    <row r="79" spans="1:33" s="70" customFormat="1" ht="15.6" customHeight="1">
      <c r="A79" s="67"/>
      <c r="B79" s="67"/>
      <c r="C79" s="67"/>
      <c r="D79" s="67"/>
      <c r="E79" s="67"/>
      <c r="F79" s="67"/>
      <c r="G79" s="67"/>
      <c r="H79" s="67"/>
      <c r="I79" s="67"/>
      <c r="J79" s="67"/>
      <c r="K79" s="67"/>
      <c r="L79" s="67"/>
      <c r="M79" s="67"/>
      <c r="N79" s="67"/>
      <c r="O79" s="67"/>
      <c r="P79" s="75"/>
      <c r="Q79" s="67"/>
      <c r="R79" s="67"/>
      <c r="S79" s="67"/>
      <c r="T79" s="67"/>
      <c r="U79" s="67"/>
      <c r="V79" s="67"/>
      <c r="W79" s="67"/>
      <c r="X79" s="67"/>
      <c r="Y79" s="67"/>
      <c r="Z79" s="67"/>
      <c r="AA79" s="67"/>
      <c r="AB79" s="67"/>
      <c r="AC79" s="67"/>
      <c r="AD79" s="67"/>
      <c r="AE79" s="67"/>
      <c r="AF79" s="67"/>
      <c r="AG79" s="67"/>
    </row>
    <row r="80" spans="1:33" s="70" customFormat="1" ht="15.6"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row>
    <row r="81" spans="1:33" s="70" customFormat="1" ht="15.6"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row>
    <row r="82" spans="1:33" s="70" customFormat="1" ht="13.5" customHeight="1"/>
    <row r="83" spans="1:33" s="70" customFormat="1" ht="54" customHeight="1"/>
    <row r="84" spans="1:33" s="70" customFormat="1" ht="36" customHeight="1"/>
    <row r="85" spans="1:33" s="75" customFormat="1" ht="36" customHeight="1">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row>
    <row r="86" spans="1:33" s="70" customFormat="1"/>
    <row r="87" spans="1:33" s="70" customFormat="1" ht="13.5" customHeight="1"/>
    <row r="88" spans="1:33" s="70" customFormat="1" ht="13.5" customHeight="1"/>
    <row r="89" spans="1:33" s="70" customFormat="1" ht="13.5" customHeight="1"/>
    <row r="90" spans="1:33" s="70" customFormat="1" ht="13.5" customHeight="1"/>
    <row r="91" spans="1:33" s="70" customFormat="1" ht="13.5" customHeight="1"/>
    <row r="92" spans="1:33" s="70" customFormat="1" ht="13.5" customHeight="1"/>
    <row r="93" spans="1:33" s="70" customFormat="1" ht="13.5" customHeight="1"/>
    <row r="94" spans="1:33" s="70" customFormat="1" ht="13.5" customHeight="1"/>
    <row r="95" spans="1:33" s="70" customFormat="1" ht="27" customHeight="1"/>
    <row r="96" spans="1:33" s="70" customFormat="1" ht="13.5" customHeight="1"/>
    <row r="97" s="70" customFormat="1" ht="13.5" customHeight="1"/>
    <row r="98" s="70" customFormat="1" ht="13.5" customHeight="1"/>
    <row r="99" s="70" customFormat="1" ht="13.5" customHeight="1"/>
    <row r="100" s="70" customFormat="1" ht="13.5" customHeight="1"/>
    <row r="101" s="70" customFormat="1"/>
    <row r="102" s="70" customFormat="1" ht="13.5" customHeight="1"/>
    <row r="103" s="70" customFormat="1" ht="13.5" customHeight="1"/>
    <row r="104" s="70" customFormat="1" ht="13.5" customHeight="1"/>
    <row r="105" s="70" customFormat="1" ht="13.5" customHeight="1"/>
    <row r="106" s="70" customFormat="1" ht="13.5" customHeight="1"/>
    <row r="107" s="70" customFormat="1" ht="13.5" customHeight="1"/>
    <row r="108" s="70" customFormat="1" ht="13.5" customHeight="1"/>
    <row r="109" s="70" customFormat="1" ht="13.5" customHeight="1"/>
    <row r="110" s="70" customFormat="1" ht="13.5" customHeight="1"/>
    <row r="111" s="70" customFormat="1" ht="13.5" customHeight="1"/>
    <row r="112" s="70" customFormat="1" ht="13.5" customHeight="1"/>
    <row r="113" s="70" customFormat="1" ht="13.5" customHeight="1"/>
    <row r="114" s="70" customFormat="1" ht="27" customHeight="1"/>
    <row r="115" s="70" customFormat="1" ht="13.5" customHeight="1"/>
    <row r="116" s="70" customFormat="1" ht="27" customHeight="1"/>
    <row r="117" s="70" customFormat="1" ht="13.5" customHeight="1"/>
    <row r="118" s="70" customFormat="1" ht="13.5" customHeight="1"/>
    <row r="119" s="70" customFormat="1" ht="13.5" customHeight="1"/>
    <row r="120" s="70" customFormat="1" ht="13.5" customHeight="1"/>
    <row r="121" s="70" customFormat="1" ht="13.5" customHeight="1"/>
    <row r="122" s="70" customFormat="1" ht="13.5" customHeight="1"/>
    <row r="123" s="70" customFormat="1" ht="13.5" customHeight="1"/>
    <row r="124" s="70" customFormat="1" ht="13.5" customHeight="1"/>
    <row r="125" s="70" customFormat="1" ht="13.5" customHeight="1"/>
    <row r="126" s="70" customFormat="1" ht="27" customHeight="1"/>
    <row r="127" s="70" customFormat="1" ht="27" customHeight="1"/>
    <row r="130" s="70" customFormat="1"/>
    <row r="131" s="70" customFormat="1"/>
    <row r="148" s="70" customFormat="1" ht="40.5" customHeight="1"/>
    <row r="176" s="70" customFormat="1" ht="13.5" customHeight="1"/>
    <row r="191" s="70" customFormat="1" ht="13.5" customHeight="1"/>
    <row r="200" s="70" customFormat="1" ht="40.5" customHeight="1"/>
    <row r="201" s="70" customFormat="1" ht="40.5" customHeight="1"/>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3"/>
  <dataValidations count="4">
    <dataValidation type="list" allowBlank="1" showInputMessage="1" showErrorMessage="1" prompt="7～11を選択" sqref="O73 O75" xr:uid="{65D90F27-2A59-4188-86E9-FA377225DBDD}">
      <formula1>"7,8,9,10,11"</formula1>
    </dataValidation>
    <dataValidation type="list" allowBlank="1" showInputMessage="1" showErrorMessage="1" prompt="該当する場合に「○」を記載" sqref="B73:B74" xr:uid="{360EA253-5FEF-4FB5-9F71-4A0B4D9DF31B}">
      <formula1>"　,〇,"</formula1>
    </dataValidation>
    <dataValidation type="list" allowBlank="1" showInputMessage="1" prompt="該当する項目に「〇」を記載" sqref="A34:B42 K46:L47 R46:S47 A53:B62" xr:uid="{7EC349C0-029F-4ACD-B44E-1B31840ED928}">
      <formula1>"　,〇,"</formula1>
    </dataValidation>
    <dataValidation type="list" allowBlank="1" showInputMessage="1" showErrorMessage="1" prompt="該当する場合に「✓」を選択" sqref="A32:B32" xr:uid="{666A45F7-C7D2-4C48-81A1-E460AA52D6C9}">
      <formula1>"　,✓,"</formula1>
    </dataValidation>
  </dataValidations>
  <pageMargins left="0.7" right="0.7" top="0.75" bottom="0.75" header="0.3" footer="0.3"/>
  <pageSetup paperSize="9" scale="91"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CC"/>
  </sheetPr>
  <dimension ref="A1:S77"/>
  <sheetViews>
    <sheetView showGridLines="0" view="pageBreakPreview" zoomScale="144" zoomScaleNormal="80" zoomScaleSheetLayoutView="90" workbookViewId="0">
      <selection activeCell="A10" sqref="A10:P12"/>
    </sheetView>
  </sheetViews>
  <sheetFormatPr defaultRowHeight="13.5"/>
  <cols>
    <col min="1" max="16" width="6.875" customWidth="1"/>
    <col min="17" max="21" width="2.875" customWidth="1"/>
  </cols>
  <sheetData>
    <row r="1" spans="1:16" s="12" customFormat="1" ht="15.6" customHeight="1">
      <c r="A1" s="72"/>
      <c r="B1" s="72"/>
      <c r="C1" s="72"/>
      <c r="D1" s="72"/>
      <c r="E1" s="72"/>
      <c r="F1" s="72"/>
      <c r="G1" s="72"/>
      <c r="H1" s="72"/>
      <c r="I1" s="72"/>
      <c r="J1" s="72"/>
      <c r="K1" s="72"/>
      <c r="L1" s="72"/>
      <c r="M1" s="72"/>
      <c r="N1" s="72"/>
      <c r="O1" s="72"/>
      <c r="P1" s="71"/>
    </row>
    <row r="2" spans="1:16" s="72" customFormat="1" ht="18" customHeight="1">
      <c r="A2" s="73" t="s">
        <v>214</v>
      </c>
      <c r="P2" s="71"/>
    </row>
    <row r="3" spans="1:16" s="12" customFormat="1" ht="15" customHeight="1" thickBot="1">
      <c r="A3" s="1605" t="s">
        <v>215</v>
      </c>
      <c r="B3" s="1606"/>
      <c r="C3" s="1607" t="str">
        <f>はじめに!D4</f>
        <v>△△市</v>
      </c>
      <c r="D3" s="1608"/>
      <c r="E3" s="72" t="s">
        <v>347</v>
      </c>
      <c r="F3" s="72"/>
      <c r="G3" s="72"/>
      <c r="H3" s="72"/>
      <c r="I3" s="72"/>
      <c r="J3" s="72"/>
      <c r="K3" s="72"/>
      <c r="L3" s="72"/>
      <c r="M3" s="72"/>
      <c r="N3" s="72"/>
      <c r="O3" s="72"/>
      <c r="P3" s="71"/>
    </row>
    <row r="4" spans="1:16" s="12" customFormat="1" ht="15.75" customHeight="1">
      <c r="A4" s="1609" t="s">
        <v>216</v>
      </c>
      <c r="B4" s="1601" t="s">
        <v>217</v>
      </c>
      <c r="C4" s="1601" t="s">
        <v>211</v>
      </c>
      <c r="D4" s="1601" t="s">
        <v>212</v>
      </c>
      <c r="E4" s="1601" t="s">
        <v>218</v>
      </c>
      <c r="F4" s="1601" t="s">
        <v>109</v>
      </c>
      <c r="G4" s="1601" t="s">
        <v>219</v>
      </c>
      <c r="H4" s="1601" t="s">
        <v>220</v>
      </c>
      <c r="I4" s="1601" t="s">
        <v>221</v>
      </c>
      <c r="J4" s="1603" t="s">
        <v>2025</v>
      </c>
      <c r="K4" s="1604"/>
      <c r="L4" s="1601" t="s">
        <v>222</v>
      </c>
      <c r="M4" s="1601" t="s">
        <v>223</v>
      </c>
      <c r="N4" s="1601" t="s">
        <v>224</v>
      </c>
      <c r="O4" s="1601" t="s">
        <v>2028</v>
      </c>
      <c r="P4" s="1601" t="s">
        <v>225</v>
      </c>
    </row>
    <row r="5" spans="1:16" s="12" customFormat="1" ht="46.15" customHeight="1" thickBot="1">
      <c r="A5" s="1610"/>
      <c r="B5" s="1602"/>
      <c r="C5" s="1602"/>
      <c r="D5" s="1602"/>
      <c r="E5" s="1602"/>
      <c r="F5" s="1602"/>
      <c r="G5" s="1602"/>
      <c r="H5" s="1602"/>
      <c r="I5" s="1602"/>
      <c r="J5" s="823" t="s">
        <v>2026</v>
      </c>
      <c r="K5" s="823" t="s">
        <v>2027</v>
      </c>
      <c r="L5" s="1602"/>
      <c r="M5" s="1602"/>
      <c r="N5" s="1602"/>
      <c r="O5" s="1602"/>
      <c r="P5" s="1602"/>
    </row>
    <row r="6" spans="1:16" s="12" customFormat="1" ht="72" customHeight="1" thickBot="1">
      <c r="A6" s="770"/>
      <c r="B6" s="771"/>
      <c r="C6" s="771"/>
      <c r="D6" s="771"/>
      <c r="E6" s="771"/>
      <c r="F6" s="771"/>
      <c r="G6" s="771"/>
      <c r="H6" s="771"/>
      <c r="I6" s="771"/>
      <c r="J6" s="771"/>
      <c r="K6" s="771"/>
      <c r="L6" s="771"/>
      <c r="M6" s="771"/>
      <c r="N6" s="771"/>
      <c r="O6" s="771"/>
      <c r="P6" s="771"/>
    </row>
    <row r="7" spans="1:16" s="12" customFormat="1" ht="15.6" customHeight="1">
      <c r="A7" s="67"/>
      <c r="B7" s="67"/>
      <c r="C7" s="67"/>
      <c r="D7" s="67"/>
      <c r="E7" s="67"/>
      <c r="F7" s="67"/>
      <c r="G7" s="67"/>
      <c r="H7" s="67"/>
      <c r="I7" s="67"/>
      <c r="J7" s="67"/>
      <c r="K7" s="67"/>
      <c r="L7" s="67"/>
      <c r="M7" s="67"/>
      <c r="N7" s="67"/>
      <c r="O7" s="67"/>
      <c r="P7" s="74"/>
    </row>
    <row r="8" spans="1:16" s="12" customFormat="1" ht="15.6" customHeight="1">
      <c r="A8" s="67"/>
      <c r="B8" s="67"/>
      <c r="C8" s="67"/>
      <c r="D8" s="67"/>
      <c r="E8" s="67"/>
      <c r="F8" s="67"/>
      <c r="G8" s="67"/>
      <c r="H8" s="67"/>
      <c r="I8" s="67"/>
      <c r="J8" s="67"/>
      <c r="K8" s="67"/>
      <c r="L8" s="67"/>
      <c r="M8" s="67"/>
      <c r="N8" s="67"/>
      <c r="O8" s="67"/>
      <c r="P8" s="74"/>
    </row>
    <row r="9" spans="1:16" s="12" customFormat="1" ht="15.6" customHeight="1">
      <c r="A9" s="67" t="s">
        <v>1960</v>
      </c>
      <c r="B9" s="67"/>
      <c r="C9" s="67"/>
      <c r="D9" s="67"/>
      <c r="E9" s="67"/>
      <c r="F9" s="67"/>
      <c r="G9" s="67"/>
      <c r="H9" s="67"/>
      <c r="I9" s="67"/>
      <c r="J9" s="67"/>
      <c r="K9" s="67"/>
      <c r="L9" s="67"/>
      <c r="M9" s="67"/>
      <c r="N9" s="67"/>
      <c r="O9" s="67"/>
      <c r="P9" s="74"/>
    </row>
    <row r="10" spans="1:16" s="12" customFormat="1" ht="15.6" customHeight="1">
      <c r="A10" s="920" t="s">
        <v>2029</v>
      </c>
      <c r="B10" s="920"/>
      <c r="C10" s="920"/>
      <c r="D10" s="920"/>
      <c r="E10" s="920"/>
      <c r="F10" s="920"/>
      <c r="G10" s="920"/>
      <c r="H10" s="920"/>
      <c r="I10" s="920"/>
      <c r="J10" s="920"/>
      <c r="K10" s="920"/>
      <c r="L10" s="920"/>
      <c r="M10" s="920"/>
      <c r="N10" s="920"/>
      <c r="O10" s="920"/>
      <c r="P10" s="920"/>
    </row>
    <row r="11" spans="1:16" s="12" customFormat="1" ht="15.6" customHeight="1">
      <c r="A11" s="920"/>
      <c r="B11" s="920"/>
      <c r="C11" s="920"/>
      <c r="D11" s="920"/>
      <c r="E11" s="920"/>
      <c r="F11" s="920"/>
      <c r="G11" s="920"/>
      <c r="H11" s="920"/>
      <c r="I11" s="920"/>
      <c r="J11" s="920"/>
      <c r="K11" s="920"/>
      <c r="L11" s="920"/>
      <c r="M11" s="920"/>
      <c r="N11" s="920"/>
      <c r="O11" s="920"/>
      <c r="P11" s="920"/>
    </row>
    <row r="12" spans="1:16" s="12" customFormat="1" ht="15.6" customHeight="1">
      <c r="A12" s="920"/>
      <c r="B12" s="920"/>
      <c r="C12" s="920"/>
      <c r="D12" s="920"/>
      <c r="E12" s="920"/>
      <c r="F12" s="920"/>
      <c r="G12" s="920"/>
      <c r="H12" s="920"/>
      <c r="I12" s="920"/>
      <c r="J12" s="920"/>
      <c r="K12" s="920"/>
      <c r="L12" s="920"/>
      <c r="M12" s="920"/>
      <c r="N12" s="920"/>
      <c r="O12" s="920"/>
      <c r="P12" s="920"/>
    </row>
    <row r="13" spans="1:16" s="12" customFormat="1" ht="15.6" customHeight="1">
      <c r="A13" s="955" t="s">
        <v>2030</v>
      </c>
      <c r="B13" s="955"/>
      <c r="C13" s="955"/>
      <c r="D13" s="955"/>
      <c r="E13" s="955"/>
      <c r="F13" s="955"/>
      <c r="G13" s="955"/>
      <c r="H13" s="955"/>
      <c r="I13" s="955"/>
      <c r="J13" s="955"/>
      <c r="K13" s="955"/>
      <c r="L13" s="955"/>
      <c r="M13" s="955"/>
      <c r="N13" s="955"/>
      <c r="O13" s="955"/>
      <c r="P13" s="955"/>
    </row>
    <row r="14" spans="1:16" s="12" customFormat="1" ht="15.6" customHeight="1">
      <c r="A14" s="955" t="s">
        <v>2031</v>
      </c>
      <c r="B14" s="955"/>
      <c r="C14" s="955"/>
      <c r="D14" s="955"/>
      <c r="E14" s="955"/>
      <c r="F14" s="955"/>
      <c r="G14" s="955"/>
      <c r="H14" s="955"/>
      <c r="I14" s="955"/>
      <c r="J14" s="955"/>
      <c r="K14" s="955"/>
      <c r="L14" s="955"/>
      <c r="M14" s="955"/>
      <c r="N14" s="955"/>
      <c r="O14" s="955"/>
      <c r="P14" s="955"/>
    </row>
    <row r="15" spans="1:16" s="12" customFormat="1" ht="15.6" customHeight="1">
      <c r="A15" s="955" t="s">
        <v>2032</v>
      </c>
      <c r="B15" s="955"/>
      <c r="C15" s="955"/>
      <c r="D15" s="955"/>
      <c r="E15" s="955"/>
      <c r="F15" s="955"/>
      <c r="G15" s="955"/>
      <c r="H15" s="955"/>
      <c r="I15" s="955"/>
      <c r="J15" s="955"/>
      <c r="K15" s="955"/>
      <c r="L15" s="955"/>
      <c r="M15" s="955"/>
      <c r="N15" s="955"/>
      <c r="O15" s="955"/>
      <c r="P15" s="955"/>
    </row>
    <row r="16" spans="1:16" s="12" customFormat="1" ht="15.6" customHeight="1">
      <c r="A16" s="67"/>
      <c r="B16" s="67"/>
      <c r="C16" s="67"/>
      <c r="D16" s="67"/>
      <c r="E16" s="67"/>
      <c r="F16" s="67"/>
      <c r="G16" s="67"/>
      <c r="H16" s="67"/>
      <c r="I16" s="67"/>
      <c r="J16" s="67"/>
      <c r="K16" s="67"/>
      <c r="L16" s="67"/>
      <c r="M16" s="67"/>
      <c r="N16" s="67"/>
      <c r="O16" s="67"/>
      <c r="P16" s="74"/>
    </row>
    <row r="17" spans="1:19" s="12" customFormat="1" ht="15.6" customHeight="1">
      <c r="A17" s="67"/>
      <c r="B17" s="67"/>
      <c r="C17" s="67"/>
      <c r="D17" s="67"/>
      <c r="E17" s="67"/>
      <c r="F17" s="67"/>
      <c r="G17" s="67"/>
      <c r="H17" s="67"/>
      <c r="I17" s="67"/>
      <c r="J17" s="67"/>
      <c r="K17" s="67"/>
      <c r="L17" s="67"/>
      <c r="M17" s="67"/>
      <c r="N17" s="67"/>
      <c r="O17" s="67"/>
      <c r="P17" s="74"/>
    </row>
    <row r="18" spans="1:19" s="12" customFormat="1" ht="15.6" customHeight="1">
      <c r="A18" s="67" t="s">
        <v>226</v>
      </c>
      <c r="B18" s="67"/>
      <c r="C18" s="67"/>
      <c r="D18" s="67"/>
      <c r="E18" s="67"/>
      <c r="F18" s="67"/>
      <c r="G18" s="67"/>
      <c r="H18" s="67"/>
      <c r="I18" s="67"/>
      <c r="J18" s="67"/>
      <c r="K18" s="67"/>
      <c r="L18" s="67"/>
      <c r="M18" s="67"/>
      <c r="N18" s="67"/>
      <c r="O18" s="67"/>
      <c r="P18" s="74"/>
    </row>
    <row r="19" spans="1:19" s="12" customFormat="1" ht="15.6" customHeight="1">
      <c r="A19" s="920" t="s">
        <v>262</v>
      </c>
      <c r="B19" s="920"/>
      <c r="C19" s="920"/>
      <c r="D19" s="920"/>
      <c r="E19" s="920"/>
      <c r="F19" s="920"/>
      <c r="G19" s="920"/>
      <c r="H19" s="920"/>
      <c r="I19" s="920"/>
      <c r="J19" s="920"/>
      <c r="K19" s="920"/>
      <c r="L19" s="920"/>
      <c r="M19" s="920"/>
      <c r="N19" s="920"/>
      <c r="O19" s="920"/>
      <c r="P19" s="920"/>
    </row>
    <row r="20" spans="1:19" s="12" customFormat="1" ht="15.6" customHeight="1">
      <c r="A20" s="920"/>
      <c r="B20" s="920"/>
      <c r="C20" s="920"/>
      <c r="D20" s="920"/>
      <c r="E20" s="920"/>
      <c r="F20" s="920"/>
      <c r="G20" s="920"/>
      <c r="H20" s="920"/>
      <c r="I20" s="920"/>
      <c r="J20" s="920"/>
      <c r="K20" s="920"/>
      <c r="L20" s="920"/>
      <c r="M20" s="920"/>
      <c r="N20" s="920"/>
      <c r="O20" s="920"/>
      <c r="P20" s="920"/>
    </row>
    <row r="21" spans="1:19" s="12" customFormat="1" ht="15.6" customHeight="1">
      <c r="A21" s="920"/>
      <c r="B21" s="920"/>
      <c r="C21" s="920"/>
      <c r="D21" s="920"/>
      <c r="E21" s="920"/>
      <c r="F21" s="920"/>
      <c r="G21" s="920"/>
      <c r="H21" s="920"/>
      <c r="I21" s="920"/>
      <c r="J21" s="920"/>
      <c r="K21" s="920"/>
      <c r="L21" s="920"/>
      <c r="M21" s="920"/>
      <c r="N21" s="920"/>
      <c r="O21" s="920"/>
      <c r="P21" s="920"/>
    </row>
    <row r="22" spans="1:19" s="12" customFormat="1" ht="15.6" customHeight="1">
      <c r="A22" s="67" t="s">
        <v>227</v>
      </c>
      <c r="B22" s="67"/>
      <c r="C22" s="67"/>
      <c r="D22" s="67"/>
      <c r="E22" s="67"/>
      <c r="F22" s="67"/>
      <c r="G22" s="67"/>
      <c r="H22" s="67"/>
      <c r="I22" s="67"/>
      <c r="J22" s="67"/>
      <c r="K22" s="67"/>
      <c r="L22" s="67"/>
      <c r="M22" s="67"/>
      <c r="N22" s="67"/>
      <c r="O22" s="67"/>
      <c r="P22" s="74"/>
    </row>
    <row r="23" spans="1:19" s="12" customFormat="1" ht="15.6" customHeight="1">
      <c r="A23" s="67" t="s">
        <v>228</v>
      </c>
      <c r="B23" s="67"/>
      <c r="C23" s="67"/>
      <c r="D23" s="67"/>
      <c r="E23" s="67"/>
      <c r="F23" s="67"/>
      <c r="G23" s="67"/>
      <c r="H23" s="67"/>
      <c r="I23" s="67"/>
      <c r="J23" s="67"/>
      <c r="K23" s="67"/>
      <c r="L23" s="67"/>
      <c r="M23" s="67"/>
      <c r="N23" s="67"/>
      <c r="O23" s="67"/>
      <c r="P23" s="74"/>
    </row>
    <row r="24" spans="1:19" s="12" customFormat="1" ht="15.6" customHeight="1">
      <c r="A24" s="67"/>
      <c r="B24" s="67"/>
      <c r="C24" s="67"/>
      <c r="D24" s="67"/>
      <c r="E24" s="67"/>
      <c r="F24" s="67"/>
      <c r="G24" s="67"/>
      <c r="H24" s="67"/>
      <c r="I24" s="67"/>
      <c r="J24" s="67"/>
      <c r="K24" s="67"/>
      <c r="L24" s="67"/>
      <c r="M24" s="67"/>
      <c r="N24" s="67"/>
      <c r="O24" s="67"/>
      <c r="P24" s="74"/>
    </row>
    <row r="25" spans="1:19" s="12" customFormat="1" ht="15.6" customHeight="1">
      <c r="A25" s="67" t="s">
        <v>214</v>
      </c>
      <c r="B25" s="67"/>
      <c r="C25" s="67"/>
      <c r="D25" s="67"/>
      <c r="E25" s="67"/>
      <c r="F25" s="67"/>
      <c r="G25" s="67"/>
      <c r="H25" s="67"/>
      <c r="I25" s="67"/>
      <c r="J25" s="67"/>
      <c r="K25" s="67"/>
      <c r="L25" s="67"/>
      <c r="M25" s="67"/>
      <c r="N25" s="67"/>
      <c r="O25" s="67"/>
      <c r="P25" s="74"/>
    </row>
    <row r="26" spans="1:19" s="12" customFormat="1" ht="15.6" customHeight="1">
      <c r="A26" s="920" t="s">
        <v>1961</v>
      </c>
      <c r="B26" s="1158"/>
      <c r="C26" s="1158"/>
      <c r="D26" s="1158"/>
      <c r="E26" s="1158"/>
      <c r="F26" s="1158"/>
      <c r="G26" s="1158"/>
      <c r="H26" s="1158"/>
      <c r="I26" s="1158"/>
      <c r="J26" s="1158"/>
      <c r="K26" s="1158"/>
      <c r="L26" s="1158"/>
      <c r="M26" s="1158"/>
      <c r="N26" s="1158"/>
      <c r="O26" s="1158"/>
      <c r="P26" s="1158"/>
      <c r="Q26" s="89"/>
      <c r="R26" s="89"/>
      <c r="S26" s="89"/>
    </row>
    <row r="27" spans="1:19" s="12" customFormat="1" ht="15.6" customHeight="1">
      <c r="A27" s="1158"/>
      <c r="B27" s="1158"/>
      <c r="C27" s="1158"/>
      <c r="D27" s="1158"/>
      <c r="E27" s="1158"/>
      <c r="F27" s="1158"/>
      <c r="G27" s="1158"/>
      <c r="H27" s="1158"/>
      <c r="I27" s="1158"/>
      <c r="J27" s="1158"/>
      <c r="K27" s="1158"/>
      <c r="L27" s="1158"/>
      <c r="M27" s="1158"/>
      <c r="N27" s="1158"/>
      <c r="O27" s="1158"/>
      <c r="P27" s="1158"/>
      <c r="Q27" s="89"/>
      <c r="R27" s="89"/>
      <c r="S27" s="89"/>
    </row>
    <row r="28" spans="1:19" s="12" customFormat="1" ht="15.6" customHeight="1">
      <c r="A28" s="955" t="s">
        <v>1962</v>
      </c>
      <c r="B28" s="955"/>
      <c r="C28" s="955"/>
      <c r="D28" s="955"/>
      <c r="E28" s="955"/>
      <c r="F28" s="955"/>
      <c r="G28" s="955"/>
      <c r="H28" s="955"/>
      <c r="I28" s="955"/>
      <c r="J28" s="955"/>
      <c r="K28" s="955"/>
      <c r="L28" s="955"/>
      <c r="M28" s="955"/>
      <c r="N28" s="955"/>
      <c r="O28" s="955"/>
      <c r="P28" s="955"/>
    </row>
    <row r="29" spans="1:19" s="12" customFormat="1" ht="15.6" customHeight="1">
      <c r="A29" s="920" t="s">
        <v>1963</v>
      </c>
      <c r="B29" s="920"/>
      <c r="C29" s="920"/>
      <c r="D29" s="920"/>
      <c r="E29" s="920"/>
      <c r="F29" s="920"/>
      <c r="G29" s="920"/>
      <c r="H29" s="920"/>
      <c r="I29" s="920"/>
      <c r="J29" s="920"/>
      <c r="K29" s="920"/>
      <c r="L29" s="920"/>
      <c r="M29" s="920"/>
      <c r="N29" s="920"/>
      <c r="O29" s="920"/>
      <c r="P29" s="920"/>
    </row>
    <row r="30" spans="1:19" s="12" customFormat="1" ht="15.6" customHeight="1">
      <c r="A30" s="920"/>
      <c r="B30" s="920"/>
      <c r="C30" s="920"/>
      <c r="D30" s="920"/>
      <c r="E30" s="920"/>
      <c r="F30" s="920"/>
      <c r="G30" s="920"/>
      <c r="H30" s="920"/>
      <c r="I30" s="920"/>
      <c r="J30" s="920"/>
      <c r="K30" s="920"/>
      <c r="L30" s="920"/>
      <c r="M30" s="920"/>
      <c r="N30" s="920"/>
      <c r="O30" s="920"/>
      <c r="P30" s="920"/>
    </row>
    <row r="31" spans="1:19" s="12" customFormat="1" ht="15.6" customHeight="1">
      <c r="A31" s="67"/>
      <c r="B31" s="67"/>
      <c r="C31" s="67"/>
      <c r="D31" s="67"/>
      <c r="E31" s="67"/>
      <c r="F31" s="67"/>
      <c r="G31" s="67"/>
      <c r="H31" s="67"/>
      <c r="I31" s="67"/>
      <c r="J31" s="67"/>
      <c r="K31" s="67"/>
      <c r="L31" s="67"/>
      <c r="M31" s="67"/>
      <c r="N31" s="67"/>
      <c r="O31" s="67"/>
      <c r="P31" s="74"/>
    </row>
    <row r="32" spans="1:19" s="12" customFormat="1" ht="15.6" customHeight="1">
      <c r="A32" s="67"/>
      <c r="B32" s="67"/>
      <c r="C32" s="67"/>
      <c r="D32" s="67"/>
      <c r="F32" s="67"/>
      <c r="G32" s="67"/>
      <c r="H32" s="67"/>
      <c r="I32" s="67"/>
      <c r="J32" s="67"/>
      <c r="K32" s="67"/>
      <c r="L32" s="67"/>
      <c r="M32" s="67"/>
      <c r="N32" s="67"/>
      <c r="O32" s="67"/>
      <c r="P32" s="74"/>
    </row>
    <row r="33" spans="1:16" s="12" customFormat="1" ht="36" customHeight="1"/>
    <row r="34" spans="1:16" s="12" customFormat="1" ht="18" customHeight="1">
      <c r="A34"/>
      <c r="B34"/>
      <c r="C34"/>
      <c r="D34"/>
      <c r="E34"/>
      <c r="F34"/>
      <c r="G34"/>
      <c r="H34"/>
      <c r="I34"/>
      <c r="J34"/>
      <c r="K34"/>
      <c r="L34"/>
      <c r="M34"/>
      <c r="N34"/>
      <c r="O34"/>
      <c r="P34"/>
    </row>
    <row r="35" spans="1:16" s="12" customFormat="1" ht="18" customHeight="1">
      <c r="A35"/>
      <c r="B35"/>
      <c r="C35"/>
      <c r="D35"/>
      <c r="E35"/>
      <c r="F35"/>
      <c r="G35"/>
      <c r="H35"/>
      <c r="I35"/>
      <c r="J35"/>
      <c r="K35"/>
      <c r="L35"/>
      <c r="M35"/>
      <c r="N35"/>
      <c r="O35"/>
      <c r="P35"/>
    </row>
    <row r="36" spans="1:16" s="12" customFormat="1" ht="18" customHeight="1">
      <c r="A36"/>
      <c r="B36"/>
      <c r="C36"/>
      <c r="D36"/>
      <c r="E36"/>
      <c r="F36"/>
      <c r="G36"/>
      <c r="H36"/>
      <c r="I36"/>
      <c r="J36"/>
      <c r="K36"/>
      <c r="L36"/>
      <c r="M36"/>
      <c r="N36"/>
      <c r="O36"/>
      <c r="P36"/>
    </row>
    <row r="37" spans="1:16" s="12" customFormat="1" ht="18" customHeight="1">
      <c r="A37"/>
      <c r="B37"/>
      <c r="C37"/>
      <c r="D37"/>
      <c r="E37"/>
      <c r="F37"/>
      <c r="G37"/>
      <c r="H37"/>
      <c r="I37"/>
      <c r="J37"/>
      <c r="K37"/>
      <c r="L37"/>
      <c r="M37"/>
      <c r="N37"/>
      <c r="O37"/>
      <c r="P37"/>
    </row>
    <row r="38" spans="1:16" s="12" customFormat="1" ht="18" customHeight="1">
      <c r="A38"/>
      <c r="B38"/>
      <c r="C38"/>
      <c r="D38"/>
      <c r="E38"/>
      <c r="F38"/>
      <c r="G38"/>
      <c r="H38"/>
      <c r="I38"/>
      <c r="J38"/>
      <c r="K38"/>
      <c r="L38"/>
      <c r="M38"/>
      <c r="N38"/>
      <c r="O38"/>
      <c r="P38"/>
    </row>
    <row r="39" spans="1:16" s="12" customFormat="1" ht="18" customHeight="1">
      <c r="A39"/>
      <c r="B39"/>
      <c r="C39"/>
      <c r="D39"/>
      <c r="E39"/>
      <c r="F39"/>
      <c r="G39"/>
      <c r="H39"/>
      <c r="I39"/>
      <c r="J39"/>
      <c r="K39"/>
      <c r="L39"/>
      <c r="M39"/>
      <c r="N39"/>
      <c r="O39"/>
      <c r="P39"/>
    </row>
    <row r="40" spans="1:16" s="12" customFormat="1" ht="18" customHeight="1">
      <c r="A40"/>
      <c r="B40"/>
      <c r="C40"/>
      <c r="D40"/>
      <c r="E40"/>
      <c r="F40"/>
      <c r="G40"/>
      <c r="H40"/>
      <c r="I40"/>
      <c r="J40"/>
      <c r="K40"/>
      <c r="L40"/>
      <c r="M40"/>
      <c r="N40"/>
      <c r="O40"/>
      <c r="P40"/>
    </row>
    <row r="41" spans="1:16" s="12" customFormat="1" ht="18" customHeight="1">
      <c r="A41"/>
      <c r="B41"/>
      <c r="C41"/>
      <c r="D41"/>
      <c r="E41"/>
      <c r="F41"/>
      <c r="G41"/>
      <c r="H41"/>
      <c r="I41"/>
      <c r="J41"/>
      <c r="K41"/>
      <c r="L41"/>
      <c r="M41"/>
      <c r="N41"/>
      <c r="O41"/>
      <c r="P41"/>
    </row>
    <row r="42" spans="1:16" s="12" customFormat="1" ht="18" customHeight="1">
      <c r="A42"/>
      <c r="B42"/>
      <c r="C42"/>
      <c r="D42"/>
      <c r="E42"/>
      <c r="F42"/>
      <c r="G42"/>
      <c r="H42"/>
      <c r="I42"/>
      <c r="J42"/>
      <c r="K42"/>
      <c r="L42"/>
      <c r="M42"/>
      <c r="N42"/>
      <c r="O42"/>
      <c r="P42"/>
    </row>
    <row r="43" spans="1:16" s="12" customFormat="1" ht="18" customHeight="1">
      <c r="A43"/>
      <c r="B43"/>
      <c r="C43"/>
      <c r="D43"/>
      <c r="E43"/>
      <c r="F43"/>
      <c r="G43"/>
      <c r="H43"/>
      <c r="I43"/>
      <c r="J43"/>
      <c r="K43"/>
      <c r="L43"/>
      <c r="M43"/>
      <c r="N43"/>
      <c r="O43"/>
      <c r="P43"/>
    </row>
    <row r="44" spans="1:16" s="12" customFormat="1" ht="18" customHeight="1">
      <c r="A44"/>
      <c r="B44"/>
      <c r="C44"/>
      <c r="D44"/>
      <c r="E44"/>
      <c r="F44"/>
      <c r="G44"/>
      <c r="H44"/>
      <c r="I44"/>
      <c r="J44"/>
      <c r="K44"/>
      <c r="L44"/>
      <c r="M44"/>
      <c r="N44"/>
      <c r="O44"/>
      <c r="P44"/>
    </row>
    <row r="45" spans="1:16" s="12" customFormat="1" ht="18" customHeight="1">
      <c r="A45"/>
      <c r="B45"/>
      <c r="C45"/>
      <c r="D45"/>
      <c r="E45"/>
      <c r="F45"/>
      <c r="G45"/>
      <c r="H45"/>
      <c r="I45"/>
      <c r="J45"/>
      <c r="K45"/>
      <c r="L45"/>
      <c r="M45"/>
      <c r="N45"/>
      <c r="O45"/>
      <c r="P45"/>
    </row>
    <row r="46" spans="1:16" s="12" customFormat="1" ht="18" customHeight="1">
      <c r="A46"/>
      <c r="B46"/>
      <c r="C46"/>
      <c r="D46"/>
      <c r="E46"/>
      <c r="F46"/>
      <c r="G46"/>
      <c r="H46"/>
      <c r="I46"/>
      <c r="J46"/>
      <c r="K46"/>
      <c r="L46"/>
      <c r="M46"/>
      <c r="N46"/>
      <c r="O46"/>
      <c r="P46"/>
    </row>
    <row r="47" spans="1:16" s="12" customFormat="1" ht="18" customHeight="1">
      <c r="A47"/>
      <c r="B47"/>
      <c r="C47"/>
      <c r="D47"/>
      <c r="E47"/>
      <c r="F47"/>
      <c r="G47"/>
      <c r="H47"/>
      <c r="I47"/>
      <c r="J47"/>
      <c r="K47"/>
      <c r="L47"/>
      <c r="M47"/>
      <c r="N47"/>
      <c r="O47"/>
      <c r="P47"/>
    </row>
    <row r="48" spans="1:16" s="12" customFormat="1" ht="18" customHeight="1">
      <c r="A48"/>
      <c r="B48"/>
      <c r="C48"/>
      <c r="D48"/>
      <c r="E48"/>
      <c r="F48"/>
      <c r="G48"/>
      <c r="H48"/>
      <c r="I48"/>
      <c r="J48"/>
      <c r="K48"/>
      <c r="L48"/>
      <c r="M48"/>
      <c r="N48"/>
      <c r="O48"/>
      <c r="P48"/>
    </row>
    <row r="49" spans="1:19" s="12" customFormat="1" ht="18" customHeight="1">
      <c r="A49"/>
      <c r="B49"/>
      <c r="C49"/>
      <c r="D49"/>
      <c r="E49"/>
      <c r="F49"/>
      <c r="G49"/>
      <c r="H49"/>
      <c r="I49"/>
      <c r="J49"/>
      <c r="K49"/>
      <c r="L49"/>
      <c r="M49"/>
      <c r="N49"/>
      <c r="O49"/>
      <c r="P49"/>
    </row>
    <row r="50" spans="1:19" s="12" customFormat="1" ht="18" customHeight="1">
      <c r="A50"/>
      <c r="B50"/>
      <c r="C50"/>
      <c r="D50"/>
      <c r="E50"/>
      <c r="F50"/>
      <c r="G50"/>
      <c r="H50"/>
      <c r="I50"/>
      <c r="J50"/>
      <c r="K50"/>
      <c r="L50"/>
      <c r="M50"/>
      <c r="N50"/>
      <c r="O50"/>
      <c r="P50"/>
    </row>
    <row r="51" spans="1:19" s="12" customFormat="1" ht="18" customHeight="1">
      <c r="A51"/>
      <c r="B51"/>
      <c r="C51"/>
      <c r="D51"/>
      <c r="E51"/>
      <c r="F51"/>
      <c r="G51"/>
      <c r="H51"/>
      <c r="I51"/>
      <c r="J51"/>
      <c r="K51"/>
      <c r="L51"/>
      <c r="M51"/>
      <c r="N51"/>
      <c r="O51"/>
      <c r="P51"/>
    </row>
    <row r="52" spans="1:19" s="12" customFormat="1" ht="36" customHeight="1">
      <c r="A52"/>
      <c r="B52"/>
      <c r="C52"/>
      <c r="D52"/>
      <c r="E52"/>
      <c r="F52"/>
      <c r="G52"/>
      <c r="H52"/>
      <c r="I52"/>
      <c r="J52"/>
      <c r="K52"/>
      <c r="L52"/>
      <c r="M52"/>
      <c r="N52"/>
      <c r="O52"/>
      <c r="P52"/>
    </row>
    <row r="53" spans="1:19" s="12" customFormat="1" ht="18" customHeight="1">
      <c r="A53"/>
      <c r="B53"/>
      <c r="C53"/>
      <c r="D53"/>
      <c r="E53"/>
      <c r="F53"/>
      <c r="G53"/>
      <c r="H53"/>
      <c r="I53"/>
      <c r="J53"/>
      <c r="K53"/>
      <c r="L53"/>
      <c r="M53"/>
      <c r="N53"/>
      <c r="O53"/>
      <c r="P53"/>
    </row>
    <row r="54" spans="1:19" s="12" customFormat="1" ht="18" customHeight="1">
      <c r="A54"/>
      <c r="B54"/>
      <c r="C54"/>
      <c r="D54"/>
      <c r="E54"/>
      <c r="F54"/>
      <c r="G54"/>
      <c r="H54"/>
      <c r="I54"/>
      <c r="J54"/>
      <c r="K54"/>
      <c r="L54"/>
      <c r="M54"/>
      <c r="N54"/>
      <c r="O54"/>
      <c r="P54"/>
    </row>
    <row r="55" spans="1:19" s="12" customFormat="1" ht="18" customHeight="1">
      <c r="A55"/>
      <c r="B55"/>
      <c r="C55"/>
      <c r="D55"/>
      <c r="E55"/>
      <c r="F55"/>
      <c r="G55"/>
      <c r="H55"/>
      <c r="I55"/>
      <c r="J55"/>
      <c r="K55"/>
      <c r="L55"/>
      <c r="M55"/>
      <c r="N55"/>
      <c r="O55"/>
      <c r="P55"/>
    </row>
    <row r="56" spans="1:19" s="12" customFormat="1" ht="18" customHeight="1">
      <c r="A56"/>
      <c r="B56"/>
      <c r="C56"/>
      <c r="D56"/>
      <c r="E56"/>
      <c r="F56"/>
      <c r="G56"/>
      <c r="H56"/>
      <c r="I56"/>
      <c r="J56"/>
      <c r="K56"/>
      <c r="L56"/>
      <c r="M56"/>
      <c r="N56"/>
      <c r="O56"/>
      <c r="P56"/>
    </row>
    <row r="57" spans="1:19" s="12" customFormat="1" ht="18" customHeight="1">
      <c r="A57"/>
      <c r="B57"/>
      <c r="C57"/>
      <c r="D57"/>
      <c r="E57"/>
      <c r="F57"/>
      <c r="G57"/>
      <c r="H57"/>
      <c r="I57"/>
      <c r="J57"/>
      <c r="K57"/>
      <c r="L57"/>
      <c r="M57"/>
      <c r="N57"/>
      <c r="O57"/>
      <c r="P57"/>
    </row>
    <row r="58" spans="1:19" s="12" customFormat="1" ht="18" customHeight="1">
      <c r="A58"/>
      <c r="B58"/>
      <c r="C58"/>
      <c r="D58"/>
      <c r="E58"/>
      <c r="F58"/>
      <c r="G58"/>
      <c r="H58"/>
      <c r="I58"/>
      <c r="J58"/>
      <c r="K58"/>
      <c r="L58"/>
      <c r="M58"/>
      <c r="N58"/>
      <c r="O58"/>
      <c r="P58"/>
    </row>
    <row r="59" spans="1:19" s="12" customFormat="1" ht="18" customHeight="1">
      <c r="A59"/>
      <c r="B59"/>
      <c r="C59"/>
      <c r="D59"/>
      <c r="E59"/>
      <c r="F59"/>
      <c r="G59"/>
      <c r="H59"/>
      <c r="I59"/>
      <c r="J59"/>
      <c r="K59"/>
      <c r="L59"/>
      <c r="M59"/>
      <c r="N59"/>
      <c r="O59"/>
      <c r="P59"/>
    </row>
    <row r="60" spans="1:19" s="69" customFormat="1" ht="30.6" customHeight="1">
      <c r="A60"/>
      <c r="B60"/>
      <c r="C60"/>
      <c r="D60"/>
      <c r="E60"/>
      <c r="F60"/>
      <c r="G60"/>
      <c r="H60"/>
      <c r="I60"/>
      <c r="J60"/>
      <c r="K60"/>
      <c r="L60"/>
      <c r="M60"/>
      <c r="N60"/>
      <c r="O60"/>
      <c r="P60"/>
      <c r="Q60" s="68"/>
      <c r="R60" s="68"/>
      <c r="S60" s="68"/>
    </row>
    <row r="61" spans="1:19" s="69" customFormat="1" ht="30.6" customHeight="1">
      <c r="A61"/>
      <c r="B61"/>
      <c r="C61"/>
      <c r="D61"/>
      <c r="E61"/>
      <c r="F61"/>
      <c r="G61"/>
      <c r="H61"/>
      <c r="I61"/>
      <c r="J61"/>
      <c r="K61"/>
      <c r="L61"/>
      <c r="M61"/>
      <c r="N61"/>
      <c r="O61"/>
      <c r="P61"/>
      <c r="Q61" s="68"/>
      <c r="R61" s="68"/>
      <c r="S61" s="68"/>
    </row>
    <row r="62" spans="1:19" s="69" customFormat="1" ht="18" customHeight="1">
      <c r="A62"/>
      <c r="B62"/>
      <c r="C62"/>
      <c r="D62"/>
      <c r="E62"/>
      <c r="F62"/>
      <c r="G62"/>
      <c r="H62"/>
      <c r="I62"/>
      <c r="J62"/>
      <c r="K62"/>
      <c r="L62"/>
      <c r="M62"/>
      <c r="N62"/>
      <c r="O62"/>
      <c r="P62"/>
    </row>
    <row r="63" spans="1:19" s="69" customFormat="1" ht="30.6" customHeight="1">
      <c r="A63"/>
      <c r="B63"/>
      <c r="C63"/>
      <c r="D63"/>
      <c r="E63"/>
      <c r="F63"/>
      <c r="G63"/>
      <c r="H63"/>
      <c r="I63"/>
      <c r="J63"/>
      <c r="K63"/>
      <c r="L63"/>
      <c r="M63"/>
      <c r="N63"/>
      <c r="O63"/>
      <c r="P63"/>
      <c r="Q63" s="68"/>
      <c r="R63" s="68"/>
      <c r="S63" s="68"/>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3"/>
  <pageMargins left="0.7" right="0.7" top="0.75" bottom="0.75" header="0.3" footer="0.3"/>
  <pageSetup paperSize="9" scale="94" orientation="landscape"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CC"/>
  </sheetPr>
  <dimension ref="A1:AZ198"/>
  <sheetViews>
    <sheetView showGridLines="0" view="pageBreakPreview" zoomScale="90" zoomScaleNormal="100" zoomScaleSheetLayoutView="90" workbookViewId="0">
      <selection activeCell="AJ31" sqref="AJ31"/>
    </sheetView>
  </sheetViews>
  <sheetFormatPr defaultRowHeight="13.5"/>
  <cols>
    <col min="1" max="52" width="2.625" style="70" customWidth="1"/>
  </cols>
  <sheetData>
    <row r="1" spans="1:33" s="70" customFormat="1" ht="18" customHeight="1">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71"/>
    </row>
    <row r="2" spans="1:33" s="70" customFormat="1" ht="18" customHeight="1">
      <c r="A2" s="1600" t="s">
        <v>229</v>
      </c>
      <c r="B2" s="1600"/>
      <c r="C2" s="1600"/>
      <c r="D2" s="1600"/>
      <c r="E2" s="1600"/>
      <c r="F2" s="1600"/>
      <c r="G2" s="1600"/>
      <c r="H2" s="1600"/>
      <c r="I2" s="1600"/>
      <c r="J2" s="1600"/>
      <c r="K2" s="1600"/>
      <c r="L2" s="1600"/>
      <c r="M2" s="1600"/>
      <c r="N2" s="1600"/>
      <c r="O2" s="1600"/>
      <c r="P2" s="1600"/>
      <c r="Q2" s="1600"/>
      <c r="R2" s="1600"/>
      <c r="S2" s="1600"/>
      <c r="T2" s="1600"/>
      <c r="U2" s="1600"/>
      <c r="V2" s="1600"/>
      <c r="W2" s="1600"/>
      <c r="X2" s="1600"/>
      <c r="Y2" s="1600"/>
      <c r="Z2" s="1600"/>
      <c r="AA2" s="1600"/>
      <c r="AB2" s="1600"/>
      <c r="AC2" s="1600"/>
      <c r="AD2" s="1600"/>
      <c r="AE2" s="1600"/>
      <c r="AF2" s="1600"/>
      <c r="AG2" s="1600"/>
    </row>
    <row r="3" spans="1:33" s="70" customFormat="1" ht="18"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33" s="70" customFormat="1" ht="18" customHeight="1">
      <c r="A4" s="920" t="s">
        <v>230</v>
      </c>
      <c r="B4" s="920"/>
      <c r="C4" s="920"/>
      <c r="D4" s="920"/>
      <c r="E4" s="920"/>
      <c r="F4" s="920"/>
      <c r="G4" s="920"/>
      <c r="H4" s="920"/>
      <c r="I4" s="920"/>
      <c r="J4" s="920"/>
      <c r="K4" s="920"/>
      <c r="L4" s="920"/>
      <c r="M4" s="920"/>
      <c r="N4" s="920"/>
      <c r="O4" s="920"/>
      <c r="P4" s="920"/>
      <c r="Q4" s="920"/>
      <c r="R4" s="920"/>
      <c r="S4" s="920"/>
      <c r="T4" s="920"/>
      <c r="U4" s="920"/>
      <c r="V4" s="920"/>
      <c r="W4" s="920"/>
      <c r="X4" s="920"/>
      <c r="Y4" s="920"/>
      <c r="Z4" s="920"/>
      <c r="AA4" s="920"/>
      <c r="AB4" s="920"/>
      <c r="AC4" s="920"/>
      <c r="AD4" s="920"/>
      <c r="AE4" s="920"/>
      <c r="AF4" s="920"/>
      <c r="AG4" s="920"/>
    </row>
    <row r="5" spans="1:33" s="70" customFormat="1" ht="18" customHeight="1">
      <c r="A5" s="920"/>
      <c r="B5" s="920"/>
      <c r="C5" s="920"/>
      <c r="D5" s="920"/>
      <c r="E5" s="920"/>
      <c r="F5" s="920"/>
      <c r="G5" s="920"/>
      <c r="H5" s="920"/>
      <c r="I5" s="920"/>
      <c r="J5" s="920"/>
      <c r="K5" s="920"/>
      <c r="L5" s="920"/>
      <c r="M5" s="920"/>
      <c r="N5" s="920"/>
      <c r="O5" s="920"/>
      <c r="P5" s="920"/>
      <c r="Q5" s="920"/>
      <c r="R5" s="920"/>
      <c r="S5" s="920"/>
      <c r="T5" s="920"/>
      <c r="U5" s="920"/>
      <c r="V5" s="920"/>
      <c r="W5" s="920"/>
      <c r="X5" s="920"/>
      <c r="Y5" s="920"/>
      <c r="Z5" s="920"/>
      <c r="AA5" s="920"/>
      <c r="AB5" s="920"/>
      <c r="AC5" s="920"/>
      <c r="AD5" s="920"/>
      <c r="AE5" s="920"/>
      <c r="AF5" s="920"/>
      <c r="AG5" s="920"/>
    </row>
    <row r="6" spans="1:33" s="70" customFormat="1" ht="18" customHeight="1">
      <c r="A6" s="67"/>
      <c r="B6" s="67"/>
      <c r="C6" s="67"/>
      <c r="D6" s="67"/>
      <c r="E6" s="67"/>
      <c r="F6" s="67"/>
      <c r="G6" s="67"/>
      <c r="H6" s="67"/>
      <c r="I6" s="67"/>
      <c r="J6" s="67"/>
      <c r="K6" s="67"/>
      <c r="L6" s="67"/>
      <c r="M6" s="67"/>
      <c r="N6" s="67"/>
      <c r="O6" s="67"/>
      <c r="P6" s="75"/>
      <c r="Q6" s="67"/>
      <c r="R6" s="67"/>
      <c r="S6" s="67"/>
      <c r="T6" s="67"/>
      <c r="U6" s="67"/>
      <c r="V6" s="67"/>
      <c r="W6" s="67"/>
      <c r="X6" s="67"/>
      <c r="Y6" s="67"/>
      <c r="Z6" s="67"/>
      <c r="AA6" s="67"/>
      <c r="AB6" s="67"/>
      <c r="AC6" s="67"/>
      <c r="AD6" s="67"/>
      <c r="AE6" s="67"/>
      <c r="AF6" s="67"/>
      <c r="AG6" s="67"/>
    </row>
    <row r="7" spans="1:33" s="70" customFormat="1" ht="18" customHeight="1">
      <c r="A7" s="1515" t="s">
        <v>231</v>
      </c>
      <c r="B7" s="1515"/>
      <c r="C7" s="1515"/>
      <c r="D7" s="1515"/>
      <c r="E7" s="1515"/>
      <c r="F7" s="1515"/>
      <c r="G7" s="1515"/>
      <c r="H7" s="67"/>
      <c r="I7" s="67"/>
      <c r="J7" s="67"/>
      <c r="K7" s="67"/>
      <c r="L7" s="67"/>
      <c r="M7" s="67"/>
      <c r="N7" s="67"/>
      <c r="O7" s="67"/>
      <c r="P7" s="75"/>
      <c r="Q7" s="67"/>
      <c r="R7" s="67"/>
      <c r="S7" s="67"/>
      <c r="T7" s="67"/>
      <c r="U7" s="67"/>
      <c r="V7" s="67"/>
      <c r="W7" s="67"/>
      <c r="X7" s="67"/>
      <c r="Y7" s="67"/>
      <c r="Z7" s="67"/>
      <c r="AA7" s="67"/>
      <c r="AB7" s="67"/>
      <c r="AC7" s="67"/>
      <c r="AD7" s="67"/>
      <c r="AE7" s="67"/>
      <c r="AF7" s="67"/>
      <c r="AG7" s="67"/>
    </row>
    <row r="8" spans="1:33" s="70" customFormat="1" ht="18"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row>
    <row r="9" spans="1:33" s="70" customFormat="1" ht="18" customHeight="1">
      <c r="A9" s="67"/>
      <c r="B9" s="67"/>
      <c r="C9" s="67"/>
      <c r="D9" s="67"/>
      <c r="E9" s="67"/>
      <c r="F9" s="67"/>
      <c r="G9" s="67"/>
      <c r="H9" s="67"/>
      <c r="I9" s="67"/>
      <c r="J9" s="67"/>
      <c r="K9" s="67"/>
      <c r="L9" s="67"/>
      <c r="M9" s="67"/>
      <c r="N9" s="67"/>
      <c r="O9" s="67"/>
      <c r="P9" s="67"/>
      <c r="Q9" s="67"/>
      <c r="R9" s="67"/>
      <c r="S9" s="67"/>
      <c r="T9" s="67"/>
      <c r="U9" s="67"/>
      <c r="V9" s="955" t="s">
        <v>232</v>
      </c>
      <c r="W9" s="955"/>
      <c r="X9" s="955"/>
      <c r="Y9" s="955"/>
      <c r="Z9" s="955"/>
      <c r="AA9" s="955"/>
      <c r="AB9" s="955"/>
      <c r="AC9" s="955"/>
      <c r="AD9" s="955"/>
      <c r="AE9" s="955"/>
      <c r="AF9" s="955"/>
      <c r="AG9" s="955"/>
    </row>
    <row r="10" spans="1:33" s="70" customFormat="1" ht="18" customHeight="1">
      <c r="A10" s="67"/>
      <c r="B10" s="67"/>
      <c r="C10" s="67"/>
      <c r="D10" s="67"/>
      <c r="E10" s="67"/>
      <c r="F10" s="67"/>
      <c r="G10" s="67"/>
      <c r="H10" s="67"/>
      <c r="I10" s="67"/>
      <c r="J10" s="67"/>
      <c r="K10" s="67"/>
      <c r="L10" s="67"/>
      <c r="M10" s="67"/>
      <c r="N10" s="67"/>
      <c r="O10" s="67"/>
      <c r="P10" s="75"/>
      <c r="Q10" s="67" t="s">
        <v>233</v>
      </c>
      <c r="R10" s="67"/>
      <c r="S10" s="67"/>
      <c r="T10" s="67"/>
      <c r="U10" s="1515"/>
      <c r="V10" s="1515"/>
      <c r="W10" s="1515"/>
      <c r="X10" s="1515"/>
      <c r="Y10" s="1515"/>
      <c r="Z10" s="1515"/>
      <c r="AA10" s="1515"/>
      <c r="AB10" s="1515"/>
      <c r="AC10" s="1515"/>
      <c r="AD10" s="1515"/>
      <c r="AE10" s="1515"/>
      <c r="AF10" s="1515"/>
      <c r="AG10" s="67"/>
    </row>
    <row r="11" spans="1:33" s="70" customFormat="1" ht="18" customHeight="1">
      <c r="A11" s="67"/>
      <c r="B11" s="67"/>
      <c r="C11" s="67"/>
      <c r="D11" s="67"/>
      <c r="E11" s="67"/>
      <c r="F11" s="67"/>
      <c r="G11" s="67"/>
      <c r="H11" s="67"/>
      <c r="I11" s="67"/>
      <c r="J11" s="67"/>
      <c r="K11" s="67"/>
      <c r="L11" s="67"/>
      <c r="M11" s="67"/>
      <c r="N11" s="67"/>
      <c r="O11" s="67"/>
      <c r="P11" s="75"/>
      <c r="Q11" s="67" t="s">
        <v>234</v>
      </c>
      <c r="R11" s="67"/>
      <c r="S11" s="67"/>
      <c r="T11" s="67"/>
      <c r="U11" s="1515"/>
      <c r="V11" s="1515"/>
      <c r="W11" s="1515"/>
      <c r="X11" s="1515"/>
      <c r="Y11" s="1515"/>
      <c r="Z11" s="1515"/>
      <c r="AA11" s="1515"/>
      <c r="AB11" s="1515"/>
      <c r="AC11" s="1515"/>
      <c r="AD11" s="1515"/>
      <c r="AE11" s="1515"/>
      <c r="AF11" s="1515"/>
      <c r="AG11" s="67"/>
    </row>
    <row r="12" spans="1:33" s="70" customFormat="1" ht="18" customHeight="1">
      <c r="A12" s="67"/>
      <c r="B12" s="67"/>
      <c r="C12" s="67"/>
      <c r="D12" s="67"/>
      <c r="E12" s="67"/>
      <c r="F12" s="67"/>
      <c r="G12" s="67"/>
      <c r="H12" s="67"/>
      <c r="I12" s="67"/>
      <c r="J12" s="67"/>
      <c r="K12" s="67"/>
      <c r="L12" s="67"/>
      <c r="M12" s="67"/>
      <c r="N12" s="67"/>
      <c r="O12" s="67"/>
      <c r="P12" s="67"/>
      <c r="Q12" s="67"/>
      <c r="R12" s="67"/>
      <c r="S12" s="67"/>
      <c r="T12" s="67"/>
      <c r="U12" s="67"/>
      <c r="V12" s="955" t="s">
        <v>235</v>
      </c>
      <c r="W12" s="955"/>
      <c r="X12" s="955"/>
      <c r="Y12" s="955"/>
      <c r="Z12" s="955"/>
      <c r="AA12" s="955"/>
      <c r="AB12" s="955"/>
      <c r="AC12" s="955"/>
      <c r="AD12" s="955"/>
      <c r="AE12" s="955"/>
      <c r="AF12" s="955"/>
      <c r="AG12" s="955"/>
    </row>
    <row r="13" spans="1:33" s="70" customFormat="1" ht="18" customHeight="1">
      <c r="A13" s="67"/>
      <c r="B13" s="67"/>
      <c r="C13" s="67"/>
      <c r="D13" s="67"/>
      <c r="E13" s="67"/>
      <c r="F13" s="67"/>
      <c r="G13" s="67"/>
      <c r="H13" s="67"/>
      <c r="I13" s="67"/>
      <c r="J13" s="67"/>
      <c r="K13" s="67"/>
      <c r="L13" s="67"/>
      <c r="M13" s="67"/>
      <c r="N13" s="67"/>
      <c r="O13" s="67"/>
      <c r="P13" s="75"/>
      <c r="Q13" s="67" t="s">
        <v>233</v>
      </c>
      <c r="R13" s="67"/>
      <c r="S13" s="67"/>
      <c r="T13" s="67"/>
      <c r="U13" s="1515"/>
      <c r="V13" s="1515"/>
      <c r="W13" s="1515"/>
      <c r="X13" s="1515"/>
      <c r="Y13" s="1515"/>
      <c r="Z13" s="1515"/>
      <c r="AA13" s="1515"/>
      <c r="AB13" s="1515"/>
      <c r="AC13" s="1515"/>
      <c r="AD13" s="1515"/>
      <c r="AE13" s="1515"/>
      <c r="AF13" s="1515"/>
      <c r="AG13" s="67"/>
    </row>
    <row r="14" spans="1:33" s="70" customFormat="1" ht="18" customHeight="1">
      <c r="A14" s="67"/>
      <c r="B14" s="67"/>
      <c r="C14" s="67"/>
      <c r="D14" s="67"/>
      <c r="E14" s="67"/>
      <c r="F14" s="67"/>
      <c r="G14" s="67"/>
      <c r="H14" s="67"/>
      <c r="I14" s="67"/>
      <c r="J14" s="67"/>
      <c r="K14" s="67"/>
      <c r="L14" s="67"/>
      <c r="M14" s="67"/>
      <c r="N14" s="67"/>
      <c r="O14" s="67"/>
      <c r="P14" s="67"/>
      <c r="Q14" s="67" t="s">
        <v>236</v>
      </c>
      <c r="R14" s="67"/>
      <c r="S14" s="67"/>
      <c r="T14" s="67"/>
      <c r="U14" s="1515"/>
      <c r="V14" s="1515"/>
      <c r="W14" s="1515"/>
      <c r="X14" s="1515"/>
      <c r="Y14" s="1515"/>
      <c r="Z14" s="1515"/>
      <c r="AA14" s="1515"/>
      <c r="AB14" s="1515"/>
      <c r="AC14" s="1515"/>
      <c r="AD14" s="1515"/>
      <c r="AE14" s="1515"/>
      <c r="AF14" s="1515"/>
      <c r="AG14" s="67"/>
    </row>
    <row r="15" spans="1:33" s="70" customFormat="1" ht="18" customHeight="1">
      <c r="A15" s="67"/>
      <c r="B15" s="67"/>
      <c r="C15" s="67"/>
      <c r="D15" s="67"/>
      <c r="E15" s="67"/>
      <c r="F15" s="67"/>
      <c r="G15" s="67"/>
      <c r="H15" s="67"/>
      <c r="I15" s="67"/>
      <c r="J15" s="67"/>
      <c r="K15" s="67"/>
      <c r="L15" s="67"/>
      <c r="M15" s="67"/>
      <c r="N15" s="67"/>
      <c r="O15" s="67"/>
      <c r="P15" s="75"/>
      <c r="Q15" s="67"/>
      <c r="R15" s="67"/>
      <c r="S15" s="67"/>
      <c r="T15" s="67"/>
      <c r="U15" s="67"/>
      <c r="V15" s="67"/>
      <c r="W15" s="67"/>
      <c r="X15" s="67"/>
      <c r="Y15" s="67"/>
      <c r="Z15" s="67"/>
      <c r="AA15" s="67"/>
      <c r="AB15" s="67"/>
      <c r="AC15" s="67"/>
      <c r="AD15" s="67"/>
      <c r="AE15" s="67"/>
      <c r="AF15" s="67"/>
      <c r="AG15" s="67"/>
    </row>
    <row r="16" spans="1:33" s="70" customFormat="1" ht="18" customHeight="1">
      <c r="A16" s="72" t="s">
        <v>237</v>
      </c>
      <c r="B16" s="67"/>
      <c r="C16" s="67"/>
      <c r="D16" s="67"/>
      <c r="E16" s="67"/>
      <c r="F16" s="67"/>
      <c r="G16" s="67"/>
      <c r="H16" s="67"/>
      <c r="I16" s="67"/>
      <c r="J16" s="67"/>
      <c r="K16" s="67"/>
      <c r="L16" s="67"/>
      <c r="M16" s="67"/>
      <c r="N16" s="67"/>
      <c r="O16" s="67"/>
      <c r="P16" s="75"/>
      <c r="Q16" s="67"/>
      <c r="R16" s="67"/>
      <c r="S16" s="67"/>
      <c r="T16" s="67"/>
      <c r="U16" s="67"/>
      <c r="V16" s="67"/>
      <c r="W16" s="67"/>
      <c r="X16" s="67"/>
      <c r="Y16" s="67"/>
      <c r="Z16" s="67"/>
      <c r="AA16" s="67"/>
      <c r="AB16" s="67"/>
      <c r="AC16" s="67"/>
      <c r="AD16" s="67"/>
      <c r="AE16" s="67"/>
      <c r="AF16" s="67"/>
      <c r="AG16" s="67"/>
    </row>
    <row r="17" spans="1:33" s="70" customFormat="1" ht="18" customHeight="1">
      <c r="A17" s="67"/>
      <c r="B17" s="920" t="s">
        <v>238</v>
      </c>
      <c r="C17" s="920"/>
      <c r="D17" s="920"/>
      <c r="E17" s="920"/>
      <c r="F17" s="920"/>
      <c r="G17" s="920"/>
      <c r="H17" s="920"/>
      <c r="I17" s="920"/>
      <c r="J17" s="920"/>
      <c r="K17" s="920"/>
      <c r="L17" s="920"/>
      <c r="M17" s="920"/>
      <c r="N17" s="920"/>
      <c r="O17" s="920"/>
      <c r="P17" s="920"/>
      <c r="Q17" s="920"/>
      <c r="R17" s="920"/>
      <c r="S17" s="920"/>
      <c r="T17" s="920"/>
      <c r="U17" s="920"/>
      <c r="V17" s="920"/>
      <c r="W17" s="920"/>
      <c r="X17" s="920"/>
      <c r="Y17" s="920"/>
      <c r="Z17" s="920"/>
      <c r="AA17" s="920"/>
      <c r="AB17" s="920"/>
      <c r="AC17" s="920"/>
      <c r="AD17" s="920"/>
      <c r="AE17" s="920"/>
      <c r="AF17" s="920"/>
      <c r="AG17" s="920"/>
    </row>
    <row r="18" spans="1:33" s="70" customFormat="1" ht="18" customHeight="1">
      <c r="A18" s="67"/>
      <c r="B18" s="920"/>
      <c r="C18" s="920"/>
      <c r="D18" s="920"/>
      <c r="E18" s="920"/>
      <c r="F18" s="920"/>
      <c r="G18" s="920"/>
      <c r="H18" s="920"/>
      <c r="I18" s="920"/>
      <c r="J18" s="920"/>
      <c r="K18" s="920"/>
      <c r="L18" s="920"/>
      <c r="M18" s="920"/>
      <c r="N18" s="920"/>
      <c r="O18" s="920"/>
      <c r="P18" s="920"/>
      <c r="Q18" s="920"/>
      <c r="R18" s="920"/>
      <c r="S18" s="920"/>
      <c r="T18" s="920"/>
      <c r="U18" s="920"/>
      <c r="V18" s="920"/>
      <c r="W18" s="920"/>
      <c r="X18" s="920"/>
      <c r="Y18" s="920"/>
      <c r="Z18" s="920"/>
      <c r="AA18" s="920"/>
      <c r="AB18" s="920"/>
      <c r="AC18" s="920"/>
      <c r="AD18" s="920"/>
      <c r="AE18" s="920"/>
      <c r="AF18" s="920"/>
      <c r="AG18" s="920"/>
    </row>
    <row r="19" spans="1:33" s="70" customFormat="1" ht="18" customHeight="1">
      <c r="A19" s="67"/>
      <c r="B19" s="955" t="s">
        <v>239</v>
      </c>
      <c r="C19" s="955"/>
      <c r="D19" s="955"/>
      <c r="E19" s="955"/>
      <c r="F19" s="955"/>
      <c r="G19" s="955"/>
      <c r="H19" s="955"/>
      <c r="I19" s="955"/>
      <c r="J19" s="955"/>
      <c r="K19" s="955"/>
      <c r="L19" s="955"/>
      <c r="M19" s="955"/>
      <c r="N19" s="955"/>
      <c r="O19" s="955"/>
      <c r="P19" s="955"/>
      <c r="Q19" s="955"/>
      <c r="R19" s="955"/>
      <c r="S19" s="955"/>
      <c r="T19" s="955"/>
      <c r="U19" s="955"/>
      <c r="V19" s="955"/>
      <c r="W19" s="955"/>
      <c r="X19" s="955"/>
      <c r="Y19" s="955"/>
      <c r="Z19" s="955"/>
      <c r="AA19" s="955"/>
      <c r="AB19" s="955"/>
      <c r="AC19" s="955"/>
      <c r="AD19" s="955"/>
      <c r="AE19" s="955"/>
      <c r="AF19" s="955"/>
      <c r="AG19" s="955"/>
    </row>
    <row r="20" spans="1:33" s="70" customFormat="1" ht="18"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row>
    <row r="21" spans="1:33" s="70" customFormat="1" ht="18" customHeight="1">
      <c r="A21" s="72" t="s">
        <v>240</v>
      </c>
      <c r="B21" s="67"/>
      <c r="C21" s="67"/>
      <c r="D21" s="67"/>
      <c r="E21" s="67"/>
      <c r="F21" s="67"/>
      <c r="G21" s="67"/>
      <c r="H21" s="67"/>
      <c r="I21" s="67"/>
      <c r="J21" s="67"/>
      <c r="K21" s="67"/>
      <c r="L21" s="67"/>
      <c r="M21" s="67"/>
      <c r="N21" s="67"/>
      <c r="O21" s="67"/>
      <c r="P21" s="75"/>
      <c r="Q21" s="67"/>
      <c r="R21" s="67"/>
      <c r="S21" s="67"/>
      <c r="T21" s="67"/>
      <c r="U21" s="67"/>
      <c r="V21" s="67"/>
      <c r="W21" s="67"/>
      <c r="X21" s="67"/>
      <c r="Y21" s="67"/>
      <c r="Z21" s="67"/>
      <c r="AA21" s="67"/>
      <c r="AB21" s="67"/>
      <c r="AC21" s="67"/>
      <c r="AD21" s="67"/>
      <c r="AE21" s="67"/>
      <c r="AF21" s="67"/>
      <c r="AG21" s="67"/>
    </row>
    <row r="22" spans="1:33" s="70" customFormat="1" ht="18" customHeight="1">
      <c r="A22" s="67"/>
      <c r="B22" s="920" t="s">
        <v>241</v>
      </c>
      <c r="C22" s="920"/>
      <c r="D22" s="920"/>
      <c r="E22" s="920"/>
      <c r="F22" s="920"/>
      <c r="G22" s="920"/>
      <c r="H22" s="920"/>
      <c r="I22" s="920"/>
      <c r="J22" s="920"/>
      <c r="K22" s="920"/>
      <c r="L22" s="920"/>
      <c r="M22" s="920"/>
      <c r="N22" s="920"/>
      <c r="O22" s="920"/>
      <c r="P22" s="920"/>
      <c r="Q22" s="920"/>
      <c r="R22" s="920"/>
      <c r="S22" s="920"/>
      <c r="T22" s="920"/>
      <c r="U22" s="920"/>
      <c r="V22" s="920"/>
      <c r="W22" s="920"/>
      <c r="X22" s="920"/>
      <c r="Y22" s="920"/>
      <c r="Z22" s="920"/>
      <c r="AA22" s="920"/>
      <c r="AB22" s="920"/>
      <c r="AC22" s="920"/>
      <c r="AD22" s="920"/>
      <c r="AE22" s="920"/>
      <c r="AF22" s="920"/>
      <c r="AG22" s="920"/>
    </row>
    <row r="23" spans="1:33" s="70" customFormat="1" ht="18" customHeight="1">
      <c r="A23" s="67"/>
      <c r="B23" s="920"/>
      <c r="C23" s="920"/>
      <c r="D23" s="920"/>
      <c r="E23" s="920"/>
      <c r="F23" s="920"/>
      <c r="G23" s="920"/>
      <c r="H23" s="920"/>
      <c r="I23" s="920"/>
      <c r="J23" s="920"/>
      <c r="K23" s="920"/>
      <c r="L23" s="920"/>
      <c r="M23" s="920"/>
      <c r="N23" s="920"/>
      <c r="O23" s="920"/>
      <c r="P23" s="920"/>
      <c r="Q23" s="920"/>
      <c r="R23" s="920"/>
      <c r="S23" s="920"/>
      <c r="T23" s="920"/>
      <c r="U23" s="920"/>
      <c r="V23" s="920"/>
      <c r="W23" s="920"/>
      <c r="X23" s="920"/>
      <c r="Y23" s="920"/>
      <c r="Z23" s="920"/>
      <c r="AA23" s="920"/>
      <c r="AB23" s="920"/>
      <c r="AC23" s="920"/>
      <c r="AD23" s="920"/>
      <c r="AE23" s="920"/>
      <c r="AF23" s="920"/>
      <c r="AG23" s="920"/>
    </row>
    <row r="24" spans="1:33" s="70" customFormat="1" ht="18" customHeight="1">
      <c r="A24" s="67"/>
      <c r="B24" s="67"/>
      <c r="C24" s="67"/>
      <c r="D24" s="67"/>
      <c r="E24" s="67"/>
      <c r="F24" s="67"/>
      <c r="G24" s="67"/>
      <c r="H24" s="67"/>
      <c r="I24" s="67"/>
      <c r="J24" s="67"/>
      <c r="K24" s="67"/>
      <c r="L24" s="67"/>
      <c r="M24" s="67"/>
      <c r="N24" s="67"/>
      <c r="O24" s="67"/>
      <c r="P24" s="75"/>
      <c r="Q24" s="67"/>
      <c r="R24" s="67"/>
      <c r="S24" s="67"/>
      <c r="T24" s="67"/>
      <c r="U24" s="67"/>
      <c r="V24" s="67"/>
      <c r="W24" s="67"/>
      <c r="X24" s="67"/>
      <c r="Y24" s="67"/>
      <c r="Z24" s="67"/>
      <c r="AA24" s="67"/>
      <c r="AB24" s="67"/>
      <c r="AC24" s="67"/>
      <c r="AD24" s="67"/>
      <c r="AE24" s="67"/>
      <c r="AF24" s="67"/>
      <c r="AG24" s="67"/>
    </row>
    <row r="25" spans="1:33" s="70" customFormat="1" ht="18" customHeight="1">
      <c r="A25" s="72" t="s">
        <v>242</v>
      </c>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row>
    <row r="26" spans="1:33" s="70" customFormat="1" ht="18" customHeight="1">
      <c r="A26" s="67"/>
      <c r="B26" s="1617" t="s">
        <v>243</v>
      </c>
      <c r="C26" s="1617"/>
      <c r="D26" s="1617"/>
      <c r="E26" s="1617"/>
      <c r="F26" s="1617"/>
      <c r="G26" s="1617"/>
      <c r="H26" s="1617"/>
      <c r="I26" s="1617"/>
      <c r="J26" s="1617"/>
      <c r="K26" s="1617"/>
      <c r="L26" s="1617"/>
      <c r="M26" s="1617"/>
      <c r="N26" s="1617"/>
      <c r="O26" s="1617"/>
      <c r="P26" s="1617"/>
      <c r="Q26" s="1617"/>
      <c r="R26" s="1617"/>
      <c r="S26" s="1617"/>
      <c r="T26" s="1617"/>
      <c r="U26" s="1617"/>
      <c r="V26" s="1617"/>
      <c r="W26" s="1617"/>
      <c r="X26" s="1617"/>
      <c r="Y26" s="1617"/>
      <c r="Z26" s="1617"/>
      <c r="AA26" s="1617"/>
      <c r="AB26" s="1617"/>
      <c r="AC26" s="1617"/>
      <c r="AD26" s="1617"/>
      <c r="AE26" s="1617"/>
      <c r="AF26" s="1617"/>
      <c r="AG26" s="1617"/>
    </row>
    <row r="27" spans="1:33" s="70" customFormat="1" ht="18" customHeight="1">
      <c r="A27" s="67"/>
      <c r="B27" s="1617"/>
      <c r="C27" s="1617"/>
      <c r="D27" s="1617"/>
      <c r="E27" s="1617"/>
      <c r="F27" s="1617"/>
      <c r="G27" s="1617"/>
      <c r="H27" s="1617"/>
      <c r="I27" s="1617"/>
      <c r="J27" s="1617"/>
      <c r="K27" s="1617"/>
      <c r="L27" s="1617"/>
      <c r="M27" s="1617"/>
      <c r="N27" s="1617"/>
      <c r="O27" s="1617"/>
      <c r="P27" s="1617"/>
      <c r="Q27" s="1617"/>
      <c r="R27" s="1617"/>
      <c r="S27" s="1617"/>
      <c r="T27" s="1617"/>
      <c r="U27" s="1617"/>
      <c r="V27" s="1617"/>
      <c r="W27" s="1617"/>
      <c r="X27" s="1617"/>
      <c r="Y27" s="1617"/>
      <c r="Z27" s="1617"/>
      <c r="AA27" s="1617"/>
      <c r="AB27" s="1617"/>
      <c r="AC27" s="1617"/>
      <c r="AD27" s="1617"/>
      <c r="AE27" s="1617"/>
      <c r="AF27" s="1617"/>
      <c r="AG27" s="1617"/>
    </row>
    <row r="28" spans="1:33" s="70" customFormat="1" ht="18" customHeight="1">
      <c r="A28" s="67"/>
      <c r="B28" s="67"/>
      <c r="C28" s="67"/>
      <c r="D28" s="67"/>
      <c r="E28" s="67"/>
      <c r="F28" s="67"/>
      <c r="G28" s="67"/>
      <c r="H28" s="67"/>
      <c r="I28" s="67"/>
      <c r="J28" s="67"/>
      <c r="K28" s="67"/>
      <c r="L28" s="67"/>
      <c r="M28" s="67"/>
      <c r="N28" s="67"/>
      <c r="O28" s="67"/>
      <c r="P28" s="75"/>
      <c r="Q28" s="67"/>
      <c r="R28" s="67"/>
      <c r="S28" s="67"/>
      <c r="T28" s="67"/>
      <c r="U28" s="67"/>
      <c r="V28" s="67"/>
      <c r="W28" s="67"/>
      <c r="X28" s="67"/>
      <c r="Y28" s="67"/>
      <c r="Z28" s="67"/>
      <c r="AA28" s="67"/>
      <c r="AB28" s="67"/>
      <c r="AC28" s="67"/>
      <c r="AD28" s="67"/>
      <c r="AE28" s="67"/>
      <c r="AF28" s="67"/>
      <c r="AG28" s="67"/>
    </row>
    <row r="29" spans="1:33" s="70" customFormat="1" ht="18" customHeight="1">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row>
    <row r="30" spans="1:33" s="70" customFormat="1" ht="18" customHeight="1">
      <c r="A30" s="67" t="s">
        <v>244</v>
      </c>
      <c r="B30" s="67"/>
      <c r="C30" s="67"/>
      <c r="D30" s="67"/>
      <c r="E30" s="67"/>
      <c r="F30" s="67"/>
      <c r="G30" s="67"/>
      <c r="H30" s="67"/>
      <c r="I30" s="67"/>
      <c r="J30" s="67"/>
      <c r="K30" s="67"/>
      <c r="L30" s="67"/>
      <c r="M30" s="67"/>
      <c r="N30" s="67"/>
      <c r="O30" s="67"/>
      <c r="P30" s="75"/>
      <c r="Q30" s="67"/>
      <c r="R30" s="67"/>
      <c r="S30" s="67"/>
      <c r="T30" s="67"/>
      <c r="U30" s="67"/>
      <c r="V30" s="67"/>
      <c r="W30" s="67"/>
      <c r="X30" s="67"/>
      <c r="Y30" s="67"/>
      <c r="Z30" s="67"/>
      <c r="AA30" s="67"/>
      <c r="AB30" s="67"/>
      <c r="AC30" s="67"/>
      <c r="AD30" s="67"/>
      <c r="AE30" s="67"/>
      <c r="AF30" s="67"/>
      <c r="AG30" s="67"/>
    </row>
    <row r="31" spans="1:33" s="70" customFormat="1" ht="54" customHeight="1">
      <c r="A31" s="67"/>
      <c r="B31" s="1539" t="s">
        <v>217</v>
      </c>
      <c r="C31" s="1539"/>
      <c r="D31" s="1539"/>
      <c r="E31" s="1539" t="s">
        <v>245</v>
      </c>
      <c r="F31" s="1539"/>
      <c r="G31" s="1539"/>
      <c r="H31" s="1539" t="s">
        <v>246</v>
      </c>
      <c r="I31" s="1539"/>
      <c r="J31" s="1539"/>
      <c r="K31" s="1153" t="s">
        <v>247</v>
      </c>
      <c r="L31" s="1539"/>
      <c r="M31" s="1539"/>
      <c r="N31" s="1539" t="s">
        <v>248</v>
      </c>
      <c r="O31" s="1539"/>
      <c r="P31" s="1539"/>
      <c r="Q31" s="1153" t="s">
        <v>249</v>
      </c>
      <c r="R31" s="1539"/>
      <c r="S31" s="1539"/>
      <c r="T31" s="1539" t="s">
        <v>250</v>
      </c>
      <c r="U31" s="1539"/>
      <c r="V31" s="1539"/>
      <c r="W31" s="1153" t="s">
        <v>251</v>
      </c>
      <c r="X31" s="1539"/>
      <c r="Y31" s="1539"/>
      <c r="Z31" s="1153" t="s">
        <v>252</v>
      </c>
      <c r="AA31" s="1539"/>
      <c r="AB31" s="1539"/>
      <c r="AC31" s="1153" t="s">
        <v>253</v>
      </c>
      <c r="AD31" s="1539"/>
      <c r="AE31" s="1539"/>
      <c r="AF31" s="67"/>
      <c r="AG31" s="67"/>
    </row>
    <row r="32" spans="1:33" s="70" customFormat="1" ht="54" customHeight="1">
      <c r="A32" s="67"/>
      <c r="B32" s="1616"/>
      <c r="C32" s="1616"/>
      <c r="D32" s="1616"/>
      <c r="E32" s="1616"/>
      <c r="F32" s="1616"/>
      <c r="G32" s="1616"/>
      <c r="H32" s="1616"/>
      <c r="I32" s="1616"/>
      <c r="J32" s="1616"/>
      <c r="K32" s="1616"/>
      <c r="L32" s="1616"/>
      <c r="M32" s="1616"/>
      <c r="N32" s="1616"/>
      <c r="O32" s="1616"/>
      <c r="P32" s="1616"/>
      <c r="Q32" s="1615" t="s">
        <v>254</v>
      </c>
      <c r="R32" s="1615"/>
      <c r="S32" s="1615"/>
      <c r="T32" s="1615" t="s">
        <v>255</v>
      </c>
      <c r="U32" s="1615"/>
      <c r="V32" s="1615"/>
      <c r="W32" s="1616"/>
      <c r="X32" s="1616"/>
      <c r="Y32" s="1616"/>
      <c r="Z32" s="1616"/>
      <c r="AA32" s="1616"/>
      <c r="AB32" s="1616"/>
      <c r="AC32" s="1616"/>
      <c r="AD32" s="1616"/>
      <c r="AE32" s="1616"/>
      <c r="AF32" s="67"/>
      <c r="AG32" s="67"/>
    </row>
    <row r="33" spans="1:33" s="70" customFormat="1" ht="54" customHeight="1">
      <c r="A33" s="67"/>
      <c r="B33" s="1613"/>
      <c r="C33" s="1613"/>
      <c r="D33" s="1613"/>
      <c r="E33" s="1613"/>
      <c r="F33" s="1613"/>
      <c r="G33" s="1613"/>
      <c r="H33" s="1613"/>
      <c r="I33" s="1613"/>
      <c r="J33" s="1613"/>
      <c r="K33" s="1613"/>
      <c r="L33" s="1613"/>
      <c r="M33" s="1613"/>
      <c r="N33" s="1613"/>
      <c r="O33" s="1613"/>
      <c r="P33" s="1613"/>
      <c r="Q33" s="1613"/>
      <c r="R33" s="1613"/>
      <c r="S33" s="1613"/>
      <c r="T33" s="1614" t="s">
        <v>256</v>
      </c>
      <c r="U33" s="1614"/>
      <c r="V33" s="1614"/>
      <c r="W33" s="1613"/>
      <c r="X33" s="1613"/>
      <c r="Y33" s="1613"/>
      <c r="Z33" s="1613"/>
      <c r="AA33" s="1613"/>
      <c r="AB33" s="1613"/>
      <c r="AC33" s="1613"/>
      <c r="AD33" s="1613"/>
      <c r="AE33" s="1613"/>
      <c r="AF33" s="67"/>
      <c r="AG33" s="67"/>
    </row>
    <row r="34" spans="1:33" s="70" customFormat="1" ht="72" customHeight="1">
      <c r="A34" s="67"/>
      <c r="B34" s="1612"/>
      <c r="C34" s="1612"/>
      <c r="D34" s="1612"/>
      <c r="E34" s="1612"/>
      <c r="F34" s="1612"/>
      <c r="G34" s="1612"/>
      <c r="H34" s="1612"/>
      <c r="I34" s="1612"/>
      <c r="J34" s="1612"/>
      <c r="K34" s="1612"/>
      <c r="L34" s="1612"/>
      <c r="M34" s="1612"/>
      <c r="N34" s="1612"/>
      <c r="O34" s="1612"/>
      <c r="P34" s="1612"/>
      <c r="Q34" s="1612"/>
      <c r="R34" s="1612"/>
      <c r="S34" s="1612"/>
      <c r="T34" s="1612"/>
      <c r="U34" s="1612"/>
      <c r="V34" s="1612"/>
      <c r="W34" s="1612"/>
      <c r="X34" s="1612"/>
      <c r="Y34" s="1612"/>
      <c r="Z34" s="1612"/>
      <c r="AA34" s="1612"/>
      <c r="AB34" s="1612"/>
      <c r="AC34" s="1612"/>
      <c r="AD34" s="1612"/>
      <c r="AE34" s="1612"/>
      <c r="AF34" s="67"/>
      <c r="AG34" s="67"/>
    </row>
    <row r="35" spans="1:33" s="70" customFormat="1" ht="18" customHeight="1">
      <c r="A35" s="67"/>
      <c r="B35" s="1611" t="s">
        <v>257</v>
      </c>
      <c r="C35" s="1611"/>
      <c r="D35" s="1611"/>
      <c r="E35" s="1611"/>
      <c r="F35" s="1611"/>
      <c r="G35" s="1611"/>
      <c r="H35" s="1611"/>
      <c r="I35" s="1611"/>
      <c r="J35" s="1611"/>
      <c r="K35" s="1611"/>
      <c r="L35" s="1611"/>
      <c r="M35" s="1611"/>
      <c r="N35" s="1611"/>
      <c r="O35" s="1611"/>
      <c r="P35" s="1611"/>
      <c r="Q35" s="1611"/>
      <c r="R35" s="1611"/>
      <c r="S35" s="1611"/>
      <c r="T35" s="1611"/>
      <c r="U35" s="1611"/>
      <c r="V35" s="1611"/>
      <c r="W35" s="1611"/>
      <c r="X35" s="1611"/>
      <c r="Y35" s="1611"/>
      <c r="Z35" s="1611"/>
      <c r="AA35" s="1611"/>
      <c r="AB35" s="1611"/>
      <c r="AC35" s="1611"/>
      <c r="AD35" s="1611"/>
      <c r="AE35" s="1611"/>
      <c r="AF35" s="67"/>
      <c r="AG35" s="67"/>
    </row>
    <row r="36" spans="1:33" s="70" customFormat="1" ht="18" customHeight="1">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1:33" s="70" customFormat="1" ht="18" customHeight="1">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1:33" s="70" customFormat="1" ht="18"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row>
    <row r="39" spans="1:33" s="70" customFormat="1" ht="18" customHeight="1">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row>
    <row r="40" spans="1:33" s="70" customFormat="1" ht="18" customHeight="1">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row>
    <row r="41" spans="1:33" s="70" customFormat="1" ht="18" customHeight="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row>
    <row r="42" spans="1:33" s="70" customFormat="1" ht="18" customHeight="1">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row>
    <row r="43" spans="1:33" s="70" customFormat="1" ht="18" customHeight="1">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row>
    <row r="44" spans="1:33" s="70" customFormat="1" ht="24" customHeight="1"/>
    <row r="45" spans="1:33" s="70" customFormat="1" ht="24" customHeight="1"/>
    <row r="46" spans="1:33" s="70" customFormat="1" ht="24" customHeight="1"/>
    <row r="47" spans="1:33" s="70" customFormat="1" ht="24" customHeight="1"/>
    <row r="48" spans="1:33" s="70" customFormat="1" ht="24" customHeight="1"/>
    <row r="49" s="70" customFormat="1" ht="24" customHeight="1"/>
    <row r="50" s="70" customFormat="1" ht="15.6" customHeight="1"/>
    <row r="51" s="70" customFormat="1" ht="15.6" customHeight="1"/>
    <row r="52" s="70" customFormat="1" ht="15.6" customHeight="1"/>
    <row r="53" s="70" customFormat="1" ht="15.6" customHeight="1"/>
    <row r="54" s="70" customFormat="1" ht="24" customHeight="1"/>
    <row r="55" s="70" customFormat="1" ht="24" customHeight="1"/>
    <row r="56" s="70" customFormat="1" ht="15.6" customHeight="1"/>
    <row r="57" s="70" customFormat="1" ht="15.6" customHeight="1"/>
    <row r="58" s="70" customFormat="1" ht="46.5" customHeight="1"/>
    <row r="59" s="70" customFormat="1" ht="15.6" customHeight="1"/>
    <row r="60" s="70" customFormat="1" ht="15.6" customHeight="1"/>
    <row r="61" s="70" customFormat="1" ht="15.6" customHeight="1"/>
    <row r="62" s="70" customFormat="1" ht="15.6" customHeight="1"/>
    <row r="63" s="70" customFormat="1" ht="15.6" customHeight="1"/>
    <row r="64" s="70" customFormat="1" ht="15.6" customHeight="1"/>
    <row r="65" s="70" customFormat="1" ht="15.6" customHeight="1"/>
    <row r="66" s="70" customFormat="1" ht="15.6" customHeight="1"/>
    <row r="67" s="70" customFormat="1" ht="15.6" customHeight="1"/>
    <row r="68" s="70" customFormat="1" ht="15.6" customHeight="1"/>
    <row r="69" s="70" customFormat="1" ht="15.6" customHeight="1"/>
    <row r="70" s="70" customFormat="1" ht="15.6" customHeight="1"/>
    <row r="71" s="70" customFormat="1" ht="24" customHeight="1"/>
    <row r="72" s="70" customFormat="1" ht="72" customHeight="1"/>
    <row r="73" s="70" customFormat="1" ht="15.6" customHeight="1"/>
    <row r="74" s="70" customFormat="1" ht="15.6" customHeight="1"/>
    <row r="75" s="70" customFormat="1" ht="15.6" customHeight="1"/>
    <row r="76" s="70" customFormat="1" ht="15.6" customHeight="1"/>
    <row r="77" s="70" customFormat="1" ht="15.6" customHeight="1"/>
    <row r="78" s="70" customFormat="1" ht="15.6" customHeight="1"/>
    <row r="79" s="70" customFormat="1" ht="13.5" customHeight="1"/>
    <row r="80" s="70" customFormat="1" ht="54" customHeight="1"/>
    <row r="81" spans="1:33" s="70" customFormat="1" ht="36" customHeight="1"/>
    <row r="82" spans="1:33" s="75" customFormat="1" ht="36" customHeight="1">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row>
    <row r="83" spans="1:33" s="70" customFormat="1"/>
    <row r="84" spans="1:33" s="70" customFormat="1" ht="13.5" customHeight="1"/>
    <row r="85" spans="1:33" s="70" customFormat="1" ht="13.5" customHeight="1"/>
    <row r="86" spans="1:33" s="70" customFormat="1" ht="13.5" customHeight="1"/>
    <row r="87" spans="1:33" s="70" customFormat="1" ht="13.5" customHeight="1"/>
    <row r="88" spans="1:33" s="70" customFormat="1" ht="13.5" customHeight="1"/>
    <row r="89" spans="1:33" s="70" customFormat="1" ht="13.5" customHeight="1"/>
    <row r="90" spans="1:33" s="70" customFormat="1" ht="13.5" customHeight="1"/>
    <row r="91" spans="1:33" s="70" customFormat="1" ht="13.5" customHeight="1"/>
    <row r="92" spans="1:33" s="70" customFormat="1" ht="27" customHeight="1"/>
    <row r="93" spans="1:33" s="70" customFormat="1" ht="13.5" customHeight="1"/>
    <row r="94" spans="1:33" s="70" customFormat="1" ht="13.5" customHeight="1"/>
    <row r="95" spans="1:33" s="70" customFormat="1" ht="13.5" customHeight="1"/>
    <row r="96" spans="1:33" s="70" customFormat="1" ht="13.5" customHeight="1"/>
    <row r="97" s="70" customFormat="1" ht="13.5" customHeight="1"/>
    <row r="98" s="70" customFormat="1"/>
    <row r="99" s="70" customFormat="1" ht="13.5" customHeight="1"/>
    <row r="100" s="70" customFormat="1" ht="13.5" customHeight="1"/>
    <row r="101" s="70" customFormat="1" ht="13.5" customHeight="1"/>
    <row r="102" s="70" customFormat="1" ht="13.5" customHeight="1"/>
    <row r="103" s="70" customFormat="1" ht="13.5" customHeight="1"/>
    <row r="104" s="70" customFormat="1" ht="13.5" customHeight="1"/>
    <row r="105" s="70" customFormat="1" ht="13.5" customHeight="1"/>
    <row r="106" s="70" customFormat="1" ht="13.5" customHeight="1"/>
    <row r="107" s="70" customFormat="1" ht="13.5" customHeight="1"/>
    <row r="108" s="70" customFormat="1" ht="13.5" customHeight="1"/>
    <row r="109" s="70" customFormat="1" ht="13.5" customHeight="1"/>
    <row r="110" s="70" customFormat="1" ht="13.5" customHeight="1"/>
    <row r="111" s="70" customFormat="1" ht="27" customHeight="1"/>
    <row r="112" s="70" customFormat="1" ht="13.5" customHeight="1"/>
    <row r="113" s="70" customFormat="1" ht="27" customHeight="1"/>
    <row r="114" s="70" customFormat="1" ht="13.5" customHeight="1"/>
    <row r="115" s="70" customFormat="1" ht="13.5" customHeight="1"/>
    <row r="116" s="70" customFormat="1" ht="13.5" customHeight="1"/>
    <row r="117" s="70" customFormat="1" ht="13.5" customHeight="1"/>
    <row r="118" s="70" customFormat="1" ht="13.5" customHeight="1"/>
    <row r="119" s="70" customFormat="1" ht="13.5" customHeight="1"/>
    <row r="120" s="70" customFormat="1" ht="13.5" customHeight="1"/>
    <row r="121" s="70" customFormat="1" ht="13.5" customHeight="1"/>
    <row r="122" s="70" customFormat="1" ht="13.5" customHeight="1"/>
    <row r="123" s="70" customFormat="1" ht="27" customHeight="1"/>
    <row r="124" s="70" customFormat="1" ht="27" customHeight="1"/>
    <row r="127" s="70" customFormat="1"/>
    <row r="128" s="70" customFormat="1"/>
    <row r="145" s="70" customFormat="1" ht="40.5" customHeight="1"/>
    <row r="173" s="70" customFormat="1" ht="13.5" customHeight="1"/>
    <row r="188" s="70" customFormat="1" ht="13.5" customHeight="1"/>
    <row r="197" s="70" customFormat="1" ht="40.5" customHeight="1"/>
    <row r="198" s="70" customFormat="1" ht="40.5" customHeight="1"/>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3"/>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4ED4-2B50-4EE7-9C84-EB8A1312F877}">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572" customWidth="1"/>
    <col min="3" max="3" width="10.625" style="572" customWidth="1"/>
    <col min="4" max="4" width="45.625" customWidth="1"/>
    <col min="5" max="5" width="10.625" style="572"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52" t="s">
        <v>1616</v>
      </c>
    </row>
    <row r="3" spans="1:10" ht="21">
      <c r="A3" s="573"/>
      <c r="D3" s="1636" t="s">
        <v>1615</v>
      </c>
      <c r="E3" s="1636"/>
      <c r="F3" s="1636"/>
      <c r="G3" s="1636"/>
      <c r="H3" s="1636"/>
      <c r="I3" s="1636"/>
    </row>
    <row r="5" spans="1:10" ht="12.95" customHeight="1">
      <c r="B5" s="1618"/>
      <c r="C5" s="1620" t="s">
        <v>1601</v>
      </c>
      <c r="D5" s="1622" t="s">
        <v>1603</v>
      </c>
      <c r="E5" s="1620" t="s">
        <v>1602</v>
      </c>
      <c r="G5" s="907"/>
      <c r="H5" s="1633" t="s">
        <v>1601</v>
      </c>
      <c r="I5" s="1634" t="s">
        <v>1612</v>
      </c>
      <c r="J5" s="1633" t="s">
        <v>1602</v>
      </c>
    </row>
    <row r="6" spans="1:10" ht="12.95" customHeight="1">
      <c r="B6" s="1619"/>
      <c r="C6" s="1621"/>
      <c r="D6" s="1623"/>
      <c r="E6" s="1621"/>
      <c r="G6" s="907"/>
      <c r="H6" s="1633"/>
      <c r="I6" s="1634"/>
      <c r="J6" s="1633"/>
    </row>
    <row r="7" spans="1:10" ht="12.95" customHeight="1">
      <c r="B7" s="1618" t="s">
        <v>1348</v>
      </c>
      <c r="C7" s="1626" t="s">
        <v>30</v>
      </c>
      <c r="D7" s="1629" t="s">
        <v>1629</v>
      </c>
      <c r="E7" s="1626" t="s">
        <v>30</v>
      </c>
      <c r="G7" s="907"/>
      <c r="H7" s="1633"/>
      <c r="I7" s="1634"/>
      <c r="J7" s="1633"/>
    </row>
    <row r="8" spans="1:10" ht="12.95" customHeight="1">
      <c r="B8" s="953"/>
      <c r="C8" s="1627"/>
      <c r="D8" s="1630"/>
      <c r="E8" s="1627"/>
      <c r="G8" s="907" t="s">
        <v>1614</v>
      </c>
      <c r="H8" s="1624" t="s">
        <v>30</v>
      </c>
      <c r="I8" s="1632" t="s">
        <v>1613</v>
      </c>
      <c r="J8" s="1624" t="s">
        <v>30</v>
      </c>
    </row>
    <row r="9" spans="1:10" ht="12.95" customHeight="1">
      <c r="B9" s="953"/>
      <c r="C9" s="1627"/>
      <c r="D9" s="1630"/>
      <c r="E9" s="1627"/>
      <c r="G9" s="907"/>
      <c r="H9" s="1624"/>
      <c r="I9" s="1632"/>
      <c r="J9" s="1624"/>
    </row>
    <row r="10" spans="1:10" ht="12.95" customHeight="1">
      <c r="B10" s="1619"/>
      <c r="C10" s="1628"/>
      <c r="D10" s="1631"/>
      <c r="E10" s="1628"/>
      <c r="G10" s="907"/>
      <c r="H10" s="1624"/>
      <c r="I10" s="1632"/>
      <c r="J10" s="1624"/>
    </row>
    <row r="11" spans="1:10" ht="12.95" customHeight="1">
      <c r="B11" s="907" t="s">
        <v>1349</v>
      </c>
      <c r="C11" s="1624" t="s">
        <v>30</v>
      </c>
      <c r="D11" s="1625" t="s">
        <v>1630</v>
      </c>
      <c r="E11" s="1624" t="s">
        <v>30</v>
      </c>
      <c r="I11" s="574"/>
    </row>
    <row r="12" spans="1:10" ht="12.95" customHeight="1">
      <c r="B12" s="907"/>
      <c r="C12" s="1624"/>
      <c r="D12" s="1625"/>
      <c r="E12" s="1624"/>
      <c r="G12" s="1618"/>
      <c r="H12" s="1620" t="s">
        <v>1601</v>
      </c>
      <c r="I12" s="1622" t="s">
        <v>1619</v>
      </c>
      <c r="J12" s="1620" t="s">
        <v>1602</v>
      </c>
    </row>
    <row r="13" spans="1:10" ht="12.95" customHeight="1">
      <c r="B13" s="907"/>
      <c r="C13" s="1624"/>
      <c r="D13" s="1625"/>
      <c r="E13" s="1624"/>
      <c r="G13" s="1619"/>
      <c r="H13" s="1621"/>
      <c r="I13" s="1623"/>
      <c r="J13" s="1621"/>
    </row>
    <row r="14" spans="1:10" ht="12.95" customHeight="1">
      <c r="B14" s="907"/>
      <c r="C14" s="1624"/>
      <c r="D14" s="1625"/>
      <c r="E14" s="1624"/>
      <c r="G14" s="1618" t="s">
        <v>1617</v>
      </c>
      <c r="H14" s="1626" t="s">
        <v>30</v>
      </c>
      <c r="I14" s="1629" t="s">
        <v>1631</v>
      </c>
      <c r="J14" s="1626" t="s">
        <v>30</v>
      </c>
    </row>
    <row r="15" spans="1:10" ht="12.95" customHeight="1">
      <c r="C15" s="575"/>
      <c r="D15" s="574"/>
      <c r="E15" s="575"/>
      <c r="G15" s="953"/>
      <c r="H15" s="1627"/>
      <c r="I15" s="1630"/>
      <c r="J15" s="1627"/>
    </row>
    <row r="16" spans="1:10" ht="12.95" customHeight="1">
      <c r="B16" s="1618"/>
      <c r="C16" s="1620" t="s">
        <v>1601</v>
      </c>
      <c r="D16" s="1622" t="s">
        <v>1604</v>
      </c>
      <c r="E16" s="1620" t="s">
        <v>1602</v>
      </c>
      <c r="G16" s="953"/>
      <c r="H16" s="1627"/>
      <c r="I16" s="1630"/>
      <c r="J16" s="1627"/>
    </row>
    <row r="17" spans="2:10" ht="12.95" customHeight="1">
      <c r="B17" s="1619"/>
      <c r="C17" s="1621"/>
      <c r="D17" s="1623"/>
      <c r="E17" s="1621"/>
      <c r="G17" s="1619"/>
      <c r="H17" s="1628"/>
      <c r="I17" s="1631"/>
      <c r="J17" s="1628"/>
    </row>
    <row r="18" spans="2:10" ht="12.95" customHeight="1">
      <c r="B18" s="1618" t="s">
        <v>1350</v>
      </c>
      <c r="C18" s="1626" t="s">
        <v>30</v>
      </c>
      <c r="D18" s="1629" t="s">
        <v>1631</v>
      </c>
      <c r="E18" s="1626" t="s">
        <v>30</v>
      </c>
      <c r="G18" s="907" t="s">
        <v>1618</v>
      </c>
      <c r="H18" s="1624" t="s">
        <v>30</v>
      </c>
      <c r="I18" s="1625" t="s">
        <v>1632</v>
      </c>
      <c r="J18" s="1624" t="s">
        <v>30</v>
      </c>
    </row>
    <row r="19" spans="2:10" ht="12.95" customHeight="1">
      <c r="B19" s="953"/>
      <c r="C19" s="1627"/>
      <c r="D19" s="1630"/>
      <c r="E19" s="1627"/>
      <c r="G19" s="907"/>
      <c r="H19" s="1624"/>
      <c r="I19" s="1625"/>
      <c r="J19" s="1624"/>
    </row>
    <row r="20" spans="2:10" ht="12.95" customHeight="1">
      <c r="B20" s="953"/>
      <c r="C20" s="1627"/>
      <c r="D20" s="1630"/>
      <c r="E20" s="1627"/>
      <c r="G20" s="907"/>
      <c r="H20" s="1624"/>
      <c r="I20" s="1625"/>
      <c r="J20" s="1624"/>
    </row>
    <row r="21" spans="2:10" ht="12.95" customHeight="1">
      <c r="B21" s="1619"/>
      <c r="C21" s="1628"/>
      <c r="D21" s="1631"/>
      <c r="E21" s="1628"/>
      <c r="G21" s="907"/>
      <c r="H21" s="1624"/>
      <c r="I21" s="1625"/>
      <c r="J21" s="1624"/>
    </row>
    <row r="22" spans="2:10" ht="12.95" customHeight="1">
      <c r="B22" s="907" t="s">
        <v>1605</v>
      </c>
      <c r="C22" s="1624" t="s">
        <v>30</v>
      </c>
      <c r="D22" s="1625" t="s">
        <v>1632</v>
      </c>
      <c r="E22" s="1624" t="s">
        <v>30</v>
      </c>
      <c r="G22" s="907" t="s">
        <v>1620</v>
      </c>
      <c r="H22" s="1624" t="s">
        <v>30</v>
      </c>
      <c r="I22" s="1625" t="s">
        <v>1636</v>
      </c>
      <c r="J22" s="1624" t="s">
        <v>30</v>
      </c>
    </row>
    <row r="23" spans="2:10" ht="12.95" customHeight="1">
      <c r="B23" s="907"/>
      <c r="C23" s="1624"/>
      <c r="D23" s="1625"/>
      <c r="E23" s="1624"/>
      <c r="G23" s="907"/>
      <c r="H23" s="1624"/>
      <c r="I23" s="1625"/>
      <c r="J23" s="1624"/>
    </row>
    <row r="24" spans="2:10" ht="12.95" customHeight="1">
      <c r="B24" s="907"/>
      <c r="C24" s="1624"/>
      <c r="D24" s="1625"/>
      <c r="E24" s="1624"/>
      <c r="G24" s="907"/>
      <c r="H24" s="1624"/>
      <c r="I24" s="1625"/>
      <c r="J24" s="1624"/>
    </row>
    <row r="25" spans="2:10" ht="12.95" customHeight="1">
      <c r="B25" s="907"/>
      <c r="C25" s="1624"/>
      <c r="D25" s="1625"/>
      <c r="E25" s="1624"/>
      <c r="G25" s="907"/>
      <c r="H25" s="1624"/>
      <c r="I25" s="1625"/>
      <c r="J25" s="1624"/>
    </row>
    <row r="26" spans="2:10" ht="12.95" customHeight="1">
      <c r="C26" s="575"/>
      <c r="D26" s="574"/>
      <c r="E26" s="575"/>
      <c r="G26" s="907"/>
      <c r="H26" s="1624"/>
      <c r="I26" s="1625"/>
      <c r="J26" s="1624"/>
    </row>
    <row r="27" spans="2:10" ht="12.95" customHeight="1">
      <c r="B27" s="1618"/>
      <c r="C27" s="1620" t="s">
        <v>1601</v>
      </c>
      <c r="D27" s="1622" t="s">
        <v>1606</v>
      </c>
      <c r="E27" s="1620" t="s">
        <v>1602</v>
      </c>
    </row>
    <row r="28" spans="2:10" ht="12.95" customHeight="1">
      <c r="B28" s="1619"/>
      <c r="C28" s="1621"/>
      <c r="D28" s="1623"/>
      <c r="E28" s="1621"/>
      <c r="G28" s="907"/>
      <c r="H28" s="1633" t="s">
        <v>1601</v>
      </c>
      <c r="I28" s="1634" t="s">
        <v>1622</v>
      </c>
      <c r="J28" s="1633" t="s">
        <v>1602</v>
      </c>
    </row>
    <row r="29" spans="2:10" ht="12.95" customHeight="1">
      <c r="B29" s="1618" t="s">
        <v>1607</v>
      </c>
      <c r="C29" s="1626" t="s">
        <v>30</v>
      </c>
      <c r="D29" s="1629" t="s">
        <v>1633</v>
      </c>
      <c r="E29" s="1626" t="s">
        <v>30</v>
      </c>
      <c r="G29" s="907"/>
      <c r="H29" s="1633"/>
      <c r="I29" s="1634"/>
      <c r="J29" s="1633"/>
    </row>
    <row r="30" spans="2:10" ht="12.95" customHeight="1">
      <c r="B30" s="953"/>
      <c r="C30" s="1627"/>
      <c r="D30" s="1630"/>
      <c r="E30" s="1627"/>
      <c r="G30" s="907" t="s">
        <v>1621</v>
      </c>
      <c r="H30" s="1624" t="s">
        <v>30</v>
      </c>
      <c r="I30" s="1632" t="s">
        <v>1623</v>
      </c>
      <c r="J30" s="1624" t="s">
        <v>30</v>
      </c>
    </row>
    <row r="31" spans="2:10" ht="12.95" customHeight="1">
      <c r="B31" s="953"/>
      <c r="C31" s="1627"/>
      <c r="D31" s="1630"/>
      <c r="E31" s="1627"/>
      <c r="G31" s="907"/>
      <c r="H31" s="1624"/>
      <c r="I31" s="1632"/>
      <c r="J31" s="1624"/>
    </row>
    <row r="32" spans="2:10" ht="12.95" customHeight="1">
      <c r="B32" s="953"/>
      <c r="C32" s="1627"/>
      <c r="D32" s="1630"/>
      <c r="E32" s="1627"/>
      <c r="G32" s="907"/>
      <c r="H32" s="1624"/>
      <c r="I32" s="1632"/>
      <c r="J32" s="1624"/>
    </row>
    <row r="33" spans="2:10" ht="12.95" customHeight="1">
      <c r="B33" s="1619"/>
      <c r="C33" s="1628"/>
      <c r="D33" s="1631"/>
      <c r="E33" s="1628"/>
      <c r="G33" s="907" t="s">
        <v>1624</v>
      </c>
      <c r="H33" s="1624" t="s">
        <v>30</v>
      </c>
      <c r="I33" s="1635" t="s">
        <v>1625</v>
      </c>
      <c r="J33" s="1624" t="s">
        <v>30</v>
      </c>
    </row>
    <row r="34" spans="2:10" ht="12.95" customHeight="1">
      <c r="B34" s="907" t="s">
        <v>1608</v>
      </c>
      <c r="C34" s="1624" t="s">
        <v>30</v>
      </c>
      <c r="D34" s="1625" t="s">
        <v>1634</v>
      </c>
      <c r="E34" s="1624" t="s">
        <v>30</v>
      </c>
      <c r="G34" s="907"/>
      <c r="H34" s="1624"/>
      <c r="I34" s="1635"/>
      <c r="J34" s="1624"/>
    </row>
    <row r="35" spans="2:10" ht="12.95" customHeight="1">
      <c r="B35" s="907"/>
      <c r="C35" s="1624"/>
      <c r="D35" s="1625"/>
      <c r="E35" s="1624"/>
      <c r="G35" s="907" t="s">
        <v>1627</v>
      </c>
      <c r="H35" s="1624" t="s">
        <v>30</v>
      </c>
      <c r="I35" s="1625" t="s">
        <v>1635</v>
      </c>
      <c r="J35" s="1624" t="s">
        <v>30</v>
      </c>
    </row>
    <row r="36" spans="2:10" ht="12.95" customHeight="1">
      <c r="B36" s="907"/>
      <c r="C36" s="1624"/>
      <c r="D36" s="1625"/>
      <c r="E36" s="1624"/>
      <c r="G36" s="907"/>
      <c r="H36" s="1624"/>
      <c r="I36" s="1625"/>
      <c r="J36" s="1624"/>
    </row>
    <row r="37" spans="2:10" ht="12.95" customHeight="1">
      <c r="B37" s="907"/>
      <c r="C37" s="1624"/>
      <c r="D37" s="1625"/>
      <c r="E37" s="1624"/>
      <c r="G37" s="907"/>
      <c r="H37" s="1624"/>
      <c r="I37" s="1625"/>
      <c r="J37" s="1624"/>
    </row>
    <row r="38" spans="2:10" ht="12.95" customHeight="1">
      <c r="B38" s="907"/>
      <c r="C38" s="1624"/>
      <c r="D38" s="1625"/>
      <c r="E38" s="1624"/>
      <c r="G38" s="907"/>
      <c r="H38" s="1624"/>
      <c r="I38" s="1625"/>
      <c r="J38" s="1624"/>
    </row>
    <row r="39" spans="2:10" ht="12.95" customHeight="1">
      <c r="B39" s="907"/>
      <c r="C39" s="1624"/>
      <c r="D39" s="1625"/>
      <c r="E39" s="1624"/>
      <c r="G39" s="907" t="s">
        <v>1626</v>
      </c>
      <c r="H39" s="1624" t="s">
        <v>30</v>
      </c>
      <c r="I39" s="1635" t="s">
        <v>1628</v>
      </c>
      <c r="J39" s="1624" t="s">
        <v>30</v>
      </c>
    </row>
    <row r="40" spans="2:10" ht="12.95" customHeight="1">
      <c r="C40" s="575"/>
      <c r="D40" s="113"/>
      <c r="E40" s="575"/>
      <c r="G40" s="907"/>
      <c r="H40" s="1624"/>
      <c r="I40" s="1635"/>
      <c r="J40" s="1624"/>
    </row>
    <row r="41" spans="2:10" ht="12.95" customHeight="1">
      <c r="B41" s="907"/>
      <c r="C41" s="1633" t="s">
        <v>1601</v>
      </c>
      <c r="D41" s="1634" t="s">
        <v>1610</v>
      </c>
      <c r="E41" s="1633" t="s">
        <v>1602</v>
      </c>
    </row>
    <row r="42" spans="2:10" ht="12.95" customHeight="1">
      <c r="B42" s="907"/>
      <c r="C42" s="1633"/>
      <c r="D42" s="1634"/>
      <c r="E42" s="1633"/>
    </row>
    <row r="43" spans="2:10" ht="12.95" customHeight="1">
      <c r="B43" s="907" t="s">
        <v>1609</v>
      </c>
      <c r="C43" s="1624" t="s">
        <v>30</v>
      </c>
      <c r="D43" s="1632" t="s">
        <v>1611</v>
      </c>
      <c r="E43" s="1624" t="s">
        <v>30</v>
      </c>
    </row>
    <row r="44" spans="2:10" ht="12.95" customHeight="1">
      <c r="B44" s="907"/>
      <c r="C44" s="1624"/>
      <c r="D44" s="1632"/>
      <c r="E44" s="1624"/>
    </row>
    <row r="45" spans="2:10" ht="12.95" customHeight="1">
      <c r="B45" s="907"/>
      <c r="C45" s="1624"/>
      <c r="D45" s="1632"/>
      <c r="E45" s="1624"/>
    </row>
    <row r="46" spans="2:10" ht="13.5" customHeight="1"/>
    <row r="47" spans="2:10">
      <c r="B47" s="1637" t="s">
        <v>1637</v>
      </c>
      <c r="C47" s="1637"/>
      <c r="D47" s="1637"/>
      <c r="E47" s="1637"/>
      <c r="F47" s="1637"/>
      <c r="G47" s="1637"/>
      <c r="H47" s="1637"/>
      <c r="I47" s="1637"/>
    </row>
    <row r="48" spans="2:10" ht="35.25" customHeight="1">
      <c r="B48" s="1158" t="s">
        <v>1638</v>
      </c>
      <c r="C48" s="1158"/>
      <c r="D48" s="1158"/>
      <c r="E48" s="1158"/>
      <c r="F48" s="1158"/>
      <c r="G48" s="1158"/>
      <c r="H48" s="1158"/>
      <c r="I48" s="1158"/>
    </row>
  </sheetData>
  <mergeCells count="91">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 ref="G39:G40"/>
    <mergeCell ref="H39:H40"/>
    <mergeCell ref="I39:I40"/>
    <mergeCell ref="J39:J40"/>
    <mergeCell ref="G35:G38"/>
    <mergeCell ref="G33:G34"/>
    <mergeCell ref="H33:H34"/>
    <mergeCell ref="I33:I34"/>
    <mergeCell ref="J33:J34"/>
    <mergeCell ref="J35:J38"/>
    <mergeCell ref="G28:G29"/>
    <mergeCell ref="H28:H29"/>
    <mergeCell ref="I28:I29"/>
    <mergeCell ref="J28:J29"/>
    <mergeCell ref="J30:J32"/>
    <mergeCell ref="J18:J21"/>
    <mergeCell ref="G22:G26"/>
    <mergeCell ref="H22:H26"/>
    <mergeCell ref="G12:G13"/>
    <mergeCell ref="H12:H13"/>
    <mergeCell ref="I12:I13"/>
    <mergeCell ref="J12:J13"/>
    <mergeCell ref="G14:G17"/>
    <mergeCell ref="H14:H17"/>
    <mergeCell ref="I14:I17"/>
    <mergeCell ref="J14:J17"/>
    <mergeCell ref="J22:J26"/>
    <mergeCell ref="B43:B45"/>
    <mergeCell ref="C43:C45"/>
    <mergeCell ref="D43:D45"/>
    <mergeCell ref="E43:E45"/>
    <mergeCell ref="B29:B33"/>
    <mergeCell ref="C29:C33"/>
    <mergeCell ref="D29:D33"/>
    <mergeCell ref="E29:E33"/>
    <mergeCell ref="B34:B39"/>
    <mergeCell ref="C34:C39"/>
    <mergeCell ref="D34:D39"/>
    <mergeCell ref="E34:E39"/>
    <mergeCell ref="B27:B28"/>
    <mergeCell ref="C27:C28"/>
    <mergeCell ref="D27:D28"/>
    <mergeCell ref="E27:E28"/>
    <mergeCell ref="B22:B25"/>
    <mergeCell ref="C22:C25"/>
    <mergeCell ref="D22:D25"/>
    <mergeCell ref="E22:E25"/>
    <mergeCell ref="B16:B17"/>
    <mergeCell ref="C16:C17"/>
    <mergeCell ref="D16:D17"/>
    <mergeCell ref="E16:E17"/>
    <mergeCell ref="B18:B21"/>
    <mergeCell ref="C18:C21"/>
    <mergeCell ref="D18:D21"/>
    <mergeCell ref="E18:E21"/>
    <mergeCell ref="I8:I10"/>
    <mergeCell ref="G5:G7"/>
    <mergeCell ref="H5:H7"/>
    <mergeCell ref="I5:I7"/>
    <mergeCell ref="J5:J7"/>
    <mergeCell ref="G8:G10"/>
    <mergeCell ref="H8:H10"/>
    <mergeCell ref="J8:J10"/>
    <mergeCell ref="B5:B6"/>
    <mergeCell ref="C5:C6"/>
    <mergeCell ref="D5:D6"/>
    <mergeCell ref="E5:E6"/>
    <mergeCell ref="B11:B14"/>
    <mergeCell ref="C11:C14"/>
    <mergeCell ref="D11:D14"/>
    <mergeCell ref="E11:E14"/>
    <mergeCell ref="B7:B10"/>
    <mergeCell ref="C7:C10"/>
    <mergeCell ref="D7:D10"/>
    <mergeCell ref="E7:E10"/>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xr:uid="{6F1E5FA7-BA6A-4FAB-A3F0-9AD8F1B4DB4E}">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AF17B-D03C-4DEC-89C6-8C10661CF0E6}">
  <sheetPr>
    <tabColor rgb="FFCCFFCC"/>
  </sheetPr>
  <dimension ref="A1:J42"/>
  <sheetViews>
    <sheetView view="pageBreakPreview" topLeftCell="C1" zoomScale="80" zoomScaleNormal="70" zoomScaleSheetLayoutView="100" workbookViewId="0">
      <selection activeCell="G51" sqref="G51"/>
    </sheetView>
  </sheetViews>
  <sheetFormatPr defaultRowHeight="13.5"/>
  <cols>
    <col min="1" max="1" width="2.625" customWidth="1"/>
    <col min="2" max="2" width="3.625" style="572" customWidth="1"/>
    <col min="3" max="3" width="10.625" style="572" customWidth="1"/>
    <col min="4" max="4" width="45.625" customWidth="1"/>
    <col min="5" max="5" width="10.625" style="572"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252" t="s">
        <v>1640</v>
      </c>
    </row>
    <row r="3" spans="1:10" ht="21">
      <c r="A3" s="573"/>
      <c r="D3" s="1636" t="s">
        <v>1639</v>
      </c>
      <c r="E3" s="1636"/>
      <c r="F3" s="1636"/>
      <c r="G3" s="1636"/>
      <c r="H3" s="1636"/>
      <c r="I3" s="1636"/>
    </row>
    <row r="5" spans="1:10" ht="12.95" customHeight="1">
      <c r="B5" s="1618"/>
      <c r="C5" s="1620" t="s">
        <v>1601</v>
      </c>
      <c r="D5" s="1622" t="s">
        <v>1603</v>
      </c>
      <c r="E5" s="1620" t="s">
        <v>1602</v>
      </c>
      <c r="G5" s="1618"/>
      <c r="H5" s="1620" t="s">
        <v>1601</v>
      </c>
      <c r="I5" s="1638" t="s">
        <v>1610</v>
      </c>
      <c r="J5" s="1620" t="s">
        <v>1602</v>
      </c>
    </row>
    <row r="6" spans="1:10" ht="12.95" customHeight="1">
      <c r="B6" s="1619"/>
      <c r="C6" s="1621"/>
      <c r="D6" s="1623"/>
      <c r="E6" s="1621"/>
      <c r="G6" s="1619"/>
      <c r="H6" s="1621"/>
      <c r="I6" s="1639"/>
      <c r="J6" s="1621"/>
    </row>
    <row r="7" spans="1:10" ht="12.95" customHeight="1">
      <c r="B7" s="907" t="s">
        <v>1348</v>
      </c>
      <c r="C7" s="1624" t="s">
        <v>30</v>
      </c>
      <c r="D7" s="1641" t="s">
        <v>1641</v>
      </c>
      <c r="E7" s="1624" t="s">
        <v>30</v>
      </c>
      <c r="G7" s="1618" t="s">
        <v>1621</v>
      </c>
      <c r="H7" s="1626" t="s">
        <v>30</v>
      </c>
      <c r="I7" s="1642" t="s">
        <v>1653</v>
      </c>
      <c r="J7" s="1626" t="s">
        <v>30</v>
      </c>
    </row>
    <row r="8" spans="1:10" ht="12.95" customHeight="1">
      <c r="B8" s="907"/>
      <c r="C8" s="1624"/>
      <c r="D8" s="1641"/>
      <c r="E8" s="1624"/>
      <c r="G8" s="1619"/>
      <c r="H8" s="1628"/>
      <c r="I8" s="1645"/>
      <c r="J8" s="1628"/>
    </row>
    <row r="9" spans="1:10" ht="12.95" customHeight="1">
      <c r="B9" s="907" t="s">
        <v>1349</v>
      </c>
      <c r="C9" s="1624" t="s">
        <v>30</v>
      </c>
      <c r="D9" s="1641" t="s">
        <v>1642</v>
      </c>
      <c r="E9" s="1624" t="s">
        <v>30</v>
      </c>
      <c r="G9" s="521"/>
      <c r="H9" s="576"/>
      <c r="I9" s="578"/>
      <c r="J9" s="576"/>
    </row>
    <row r="10" spans="1:10" ht="12.95" customHeight="1">
      <c r="B10" s="907"/>
      <c r="C10" s="1624"/>
      <c r="D10" s="1641"/>
      <c r="E10" s="1624"/>
      <c r="G10" s="1618"/>
      <c r="H10" s="1620" t="s">
        <v>1601</v>
      </c>
      <c r="I10" s="1634" t="s">
        <v>1612</v>
      </c>
      <c r="J10" s="1620" t="s">
        <v>1602</v>
      </c>
    </row>
    <row r="11" spans="1:10" ht="12.95" customHeight="1">
      <c r="B11" s="907" t="s">
        <v>1350</v>
      </c>
      <c r="C11" s="1624" t="s">
        <v>30</v>
      </c>
      <c r="D11" s="1641" t="s">
        <v>1643</v>
      </c>
      <c r="E11" s="1624" t="s">
        <v>30</v>
      </c>
      <c r="G11" s="953"/>
      <c r="H11" s="1646"/>
      <c r="I11" s="1634"/>
      <c r="J11" s="1646"/>
    </row>
    <row r="12" spans="1:10" ht="12.95" customHeight="1">
      <c r="B12" s="907"/>
      <c r="C12" s="1624"/>
      <c r="D12" s="1641"/>
      <c r="E12" s="1624"/>
      <c r="G12" s="1619"/>
      <c r="H12" s="1621"/>
      <c r="I12" s="1634"/>
      <c r="J12" s="1621"/>
    </row>
    <row r="13" spans="1:10" ht="12.95" customHeight="1">
      <c r="B13" s="907" t="s">
        <v>1605</v>
      </c>
      <c r="C13" s="1624" t="s">
        <v>30</v>
      </c>
      <c r="D13" s="1641" t="s">
        <v>1644</v>
      </c>
      <c r="E13" s="1624" t="s">
        <v>30</v>
      </c>
      <c r="G13" s="907" t="s">
        <v>1624</v>
      </c>
      <c r="H13" s="1624" t="s">
        <v>30</v>
      </c>
      <c r="I13" s="1641" t="s">
        <v>1654</v>
      </c>
      <c r="J13" s="1624" t="s">
        <v>30</v>
      </c>
    </row>
    <row r="14" spans="1:10" ht="12.95" customHeight="1">
      <c r="B14" s="907"/>
      <c r="C14" s="1624"/>
      <c r="D14" s="1641"/>
      <c r="E14" s="1624"/>
      <c r="G14" s="907"/>
      <c r="H14" s="1624"/>
      <c r="I14" s="1641"/>
      <c r="J14" s="1624"/>
    </row>
    <row r="15" spans="1:10" ht="12.95" customHeight="1">
      <c r="C15" s="575"/>
      <c r="D15" s="574"/>
      <c r="E15" s="575"/>
      <c r="G15" s="521"/>
      <c r="H15" s="576"/>
      <c r="I15" s="578"/>
      <c r="J15" s="576"/>
    </row>
    <row r="16" spans="1:10" ht="12.95" customHeight="1">
      <c r="B16" s="1618"/>
      <c r="C16" s="1620" t="s">
        <v>1601</v>
      </c>
      <c r="D16" s="1622" t="s">
        <v>1604</v>
      </c>
      <c r="E16" s="1620" t="s">
        <v>1602</v>
      </c>
      <c r="G16" s="1618"/>
      <c r="H16" s="1620" t="s">
        <v>1601</v>
      </c>
      <c r="I16" s="1622" t="s">
        <v>1619</v>
      </c>
      <c r="J16" s="1620" t="s">
        <v>1602</v>
      </c>
    </row>
    <row r="17" spans="2:10" ht="12.95" customHeight="1">
      <c r="B17" s="1619"/>
      <c r="C17" s="1621"/>
      <c r="D17" s="1623"/>
      <c r="E17" s="1621"/>
      <c r="G17" s="1619"/>
      <c r="H17" s="1621"/>
      <c r="I17" s="1623"/>
      <c r="J17" s="1621"/>
    </row>
    <row r="18" spans="2:10" ht="12.95" customHeight="1">
      <c r="B18" s="907" t="s">
        <v>1607</v>
      </c>
      <c r="C18" s="1624" t="s">
        <v>30</v>
      </c>
      <c r="D18" s="1641" t="s">
        <v>1645</v>
      </c>
      <c r="E18" s="1624" t="s">
        <v>30</v>
      </c>
      <c r="G18" s="1618" t="s">
        <v>1627</v>
      </c>
      <c r="H18" s="1626" t="s">
        <v>30</v>
      </c>
      <c r="I18" s="1642" t="s">
        <v>1655</v>
      </c>
      <c r="J18" s="1626" t="s">
        <v>30</v>
      </c>
    </row>
    <row r="19" spans="2:10" ht="12.95" customHeight="1">
      <c r="B19" s="907"/>
      <c r="C19" s="1624"/>
      <c r="D19" s="1641"/>
      <c r="E19" s="1624"/>
      <c r="G19" s="953"/>
      <c r="H19" s="1627"/>
      <c r="I19" s="1643"/>
      <c r="J19" s="1627"/>
    </row>
    <row r="20" spans="2:10" ht="12.95" customHeight="1">
      <c r="B20" s="1618" t="s">
        <v>1608</v>
      </c>
      <c r="C20" s="1626" t="s">
        <v>30</v>
      </c>
      <c r="D20" s="1642" t="s">
        <v>1646</v>
      </c>
      <c r="E20" s="1626" t="s">
        <v>30</v>
      </c>
      <c r="G20" s="1619"/>
      <c r="H20" s="1628"/>
      <c r="I20" s="1644"/>
      <c r="J20" s="1628"/>
    </row>
    <row r="21" spans="2:10" ht="12.95" customHeight="1">
      <c r="B21" s="953"/>
      <c r="C21" s="1627"/>
      <c r="D21" s="1643"/>
      <c r="E21" s="1627"/>
      <c r="G21" s="1618" t="s">
        <v>1626</v>
      </c>
      <c r="H21" s="1626" t="s">
        <v>30</v>
      </c>
      <c r="I21" s="1642" t="s">
        <v>1656</v>
      </c>
      <c r="J21" s="1626" t="s">
        <v>30</v>
      </c>
    </row>
    <row r="22" spans="2:10" ht="12.95" customHeight="1">
      <c r="B22" s="1619"/>
      <c r="C22" s="1628"/>
      <c r="D22" s="1644"/>
      <c r="E22" s="1628"/>
      <c r="G22" s="953"/>
      <c r="H22" s="1627"/>
      <c r="I22" s="1643"/>
      <c r="J22" s="1627"/>
    </row>
    <row r="23" spans="2:10" ht="12.95" customHeight="1">
      <c r="B23" s="1618" t="s">
        <v>1609</v>
      </c>
      <c r="C23" s="1626" t="s">
        <v>30</v>
      </c>
      <c r="D23" s="1642" t="s">
        <v>1647</v>
      </c>
      <c r="E23" s="1626" t="s">
        <v>30</v>
      </c>
      <c r="G23" s="1619"/>
      <c r="H23" s="1628"/>
      <c r="I23" s="1644"/>
      <c r="J23" s="1628"/>
    </row>
    <row r="24" spans="2:10" ht="12.95" customHeight="1">
      <c r="B24" s="953"/>
      <c r="C24" s="1627"/>
      <c r="D24" s="1643"/>
      <c r="E24" s="1627"/>
      <c r="G24" s="521"/>
      <c r="H24" s="576"/>
      <c r="I24" s="577"/>
      <c r="J24" s="576"/>
    </row>
    <row r="25" spans="2:10" ht="12.95" customHeight="1">
      <c r="B25" s="1619"/>
      <c r="C25" s="1628"/>
      <c r="D25" s="1644"/>
      <c r="E25" s="1628"/>
      <c r="G25" s="907"/>
      <c r="H25" s="1633" t="s">
        <v>1601</v>
      </c>
      <c r="I25" s="1634" t="s">
        <v>1622</v>
      </c>
      <c r="J25" s="1633" t="s">
        <v>1602</v>
      </c>
    </row>
    <row r="26" spans="2:10" ht="12.95" customHeight="1">
      <c r="B26" s="907" t="s">
        <v>1614</v>
      </c>
      <c r="C26" s="1624" t="s">
        <v>30</v>
      </c>
      <c r="D26" s="1641" t="s">
        <v>1648</v>
      </c>
      <c r="E26" s="1624" t="s">
        <v>30</v>
      </c>
      <c r="G26" s="907"/>
      <c r="H26" s="1633"/>
      <c r="I26" s="1634"/>
      <c r="J26" s="1633"/>
    </row>
    <row r="27" spans="2:10" ht="12.95" customHeight="1">
      <c r="B27" s="907"/>
      <c r="C27" s="1624"/>
      <c r="D27" s="1641"/>
      <c r="E27" s="1624"/>
      <c r="G27" s="1618" t="s">
        <v>1657</v>
      </c>
      <c r="H27" s="1626" t="s">
        <v>30</v>
      </c>
      <c r="I27" s="1642" t="s">
        <v>1623</v>
      </c>
      <c r="J27" s="1626" t="s">
        <v>30</v>
      </c>
    </row>
    <row r="28" spans="2:10" ht="12.95" customHeight="1">
      <c r="B28" s="907" t="s">
        <v>1617</v>
      </c>
      <c r="C28" s="1624" t="s">
        <v>30</v>
      </c>
      <c r="D28" s="1641" t="s">
        <v>1649</v>
      </c>
      <c r="E28" s="1624" t="s">
        <v>30</v>
      </c>
      <c r="G28" s="953"/>
      <c r="H28" s="1627"/>
      <c r="I28" s="1643"/>
      <c r="J28" s="1627"/>
    </row>
    <row r="29" spans="2:10" ht="12.95" customHeight="1">
      <c r="B29" s="907"/>
      <c r="C29" s="1624"/>
      <c r="D29" s="1641"/>
      <c r="E29" s="1624"/>
      <c r="G29" s="1619"/>
      <c r="H29" s="1628"/>
      <c r="I29" s="1644"/>
      <c r="J29" s="1628"/>
    </row>
    <row r="30" spans="2:10" ht="12.95" customHeight="1">
      <c r="C30" s="575"/>
      <c r="D30" s="574"/>
      <c r="E30" s="575"/>
      <c r="G30" s="907" t="s">
        <v>1658</v>
      </c>
      <c r="H30" s="1624" t="s">
        <v>30</v>
      </c>
      <c r="I30" s="1635" t="s">
        <v>1625</v>
      </c>
      <c r="J30" s="1624" t="s">
        <v>30</v>
      </c>
    </row>
    <row r="31" spans="2:10" ht="12.95" customHeight="1">
      <c r="B31" s="1618"/>
      <c r="C31" s="1620" t="s">
        <v>1601</v>
      </c>
      <c r="D31" s="1622" t="s">
        <v>1606</v>
      </c>
      <c r="E31" s="1620" t="s">
        <v>1602</v>
      </c>
      <c r="G31" s="907"/>
      <c r="H31" s="1624"/>
      <c r="I31" s="1635"/>
      <c r="J31" s="1624"/>
    </row>
    <row r="32" spans="2:10" ht="12.95" customHeight="1">
      <c r="B32" s="1619"/>
      <c r="C32" s="1621"/>
      <c r="D32" s="1623"/>
      <c r="E32" s="1621"/>
      <c r="G32" s="907" t="s">
        <v>1659</v>
      </c>
      <c r="H32" s="1624" t="s">
        <v>30</v>
      </c>
      <c r="I32" s="1635" t="s">
        <v>1660</v>
      </c>
      <c r="J32" s="1624" t="s">
        <v>30</v>
      </c>
    </row>
    <row r="33" spans="2:10" ht="12.95" customHeight="1">
      <c r="B33" s="1618" t="s">
        <v>1652</v>
      </c>
      <c r="C33" s="1626" t="s">
        <v>30</v>
      </c>
      <c r="D33" s="1640" t="s">
        <v>1650</v>
      </c>
      <c r="E33" s="1626" t="s">
        <v>30</v>
      </c>
      <c r="G33" s="907"/>
      <c r="H33" s="1624"/>
      <c r="I33" s="1635"/>
      <c r="J33" s="1624"/>
    </row>
    <row r="34" spans="2:10" ht="12.95" customHeight="1">
      <c r="B34" s="953"/>
      <c r="C34" s="1627"/>
      <c r="D34" s="1630"/>
      <c r="E34" s="1627"/>
      <c r="G34" s="1618" t="s">
        <v>1652</v>
      </c>
      <c r="H34" s="1626" t="s">
        <v>30</v>
      </c>
      <c r="I34" s="1647" t="s">
        <v>1635</v>
      </c>
      <c r="J34" s="1626" t="s">
        <v>30</v>
      </c>
    </row>
    <row r="35" spans="2:10" ht="12.95" customHeight="1">
      <c r="B35" s="1619"/>
      <c r="C35" s="1628"/>
      <c r="D35" s="1631"/>
      <c r="E35" s="1628"/>
      <c r="G35" s="953"/>
      <c r="H35" s="1627"/>
      <c r="I35" s="1643"/>
      <c r="J35" s="1627"/>
    </row>
    <row r="36" spans="2:10" ht="12.95" customHeight="1">
      <c r="B36" s="907" t="s">
        <v>1620</v>
      </c>
      <c r="C36" s="1624" t="s">
        <v>30</v>
      </c>
      <c r="D36" s="1632" t="s">
        <v>1651</v>
      </c>
      <c r="E36" s="1624" t="s">
        <v>30</v>
      </c>
      <c r="G36" s="953"/>
      <c r="H36" s="1627"/>
      <c r="I36" s="1643"/>
      <c r="J36" s="1627"/>
    </row>
    <row r="37" spans="2:10" ht="12.95" customHeight="1">
      <c r="B37" s="907"/>
      <c r="C37" s="1624"/>
      <c r="D37" s="1625"/>
      <c r="E37" s="1624"/>
      <c r="G37" s="1619"/>
      <c r="H37" s="1628"/>
      <c r="I37" s="1644"/>
      <c r="J37" s="1628"/>
    </row>
    <row r="38" spans="2:10" ht="12.95" customHeight="1">
      <c r="B38" s="907"/>
      <c r="C38" s="1624"/>
      <c r="D38" s="1625"/>
      <c r="E38" s="1624"/>
      <c r="G38" s="907" t="s">
        <v>1661</v>
      </c>
      <c r="H38" s="1624" t="s">
        <v>30</v>
      </c>
      <c r="I38" s="1635" t="s">
        <v>1628</v>
      </c>
      <c r="J38" s="1624" t="s">
        <v>30</v>
      </c>
    </row>
    <row r="39" spans="2:10" ht="12.75" customHeight="1">
      <c r="C39" s="575"/>
      <c r="D39" s="113"/>
      <c r="E39" s="575"/>
      <c r="G39" s="907"/>
      <c r="H39" s="1624"/>
      <c r="I39" s="1635"/>
      <c r="J39" s="1624"/>
    </row>
    <row r="40" spans="2:10" ht="12.75" customHeight="1">
      <c r="C40" s="575"/>
      <c r="D40" s="113"/>
      <c r="E40" s="575"/>
      <c r="G40" s="572"/>
      <c r="H40" s="575"/>
      <c r="I40" s="12"/>
      <c r="J40" s="575"/>
    </row>
    <row r="41" spans="2:10">
      <c r="B41" s="1637" t="s">
        <v>1637</v>
      </c>
      <c r="C41" s="1637"/>
      <c r="D41" s="1637"/>
      <c r="E41" s="1637"/>
      <c r="F41" s="1637"/>
      <c r="G41" s="1637"/>
      <c r="H41" s="1637"/>
      <c r="I41" s="1637"/>
    </row>
    <row r="42" spans="2:10" ht="35.25" customHeight="1">
      <c r="B42" s="1158" t="s">
        <v>1638</v>
      </c>
      <c r="C42" s="1158"/>
      <c r="D42" s="1158"/>
      <c r="E42" s="1158"/>
      <c r="F42" s="1158"/>
      <c r="G42" s="1158"/>
      <c r="H42" s="1158"/>
      <c r="I42" s="1158"/>
    </row>
  </sheetData>
  <mergeCells count="111">
    <mergeCell ref="I34:I37"/>
    <mergeCell ref="G34:G37"/>
    <mergeCell ref="H34:H37"/>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H18:H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xr:uid="{63BAD2A1-27E8-42DD-B8D1-F6907C3AF6C4}">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A24B-E66A-4EED-AABD-C2A7EF496822}">
  <sheetPr>
    <tabColor theme="7" tint="0.79998168889431442"/>
    <pageSetUpPr fitToPage="1"/>
  </sheetPr>
  <dimension ref="A2:AH23"/>
  <sheetViews>
    <sheetView view="pageBreakPreview" zoomScaleNormal="100" zoomScaleSheetLayoutView="100" workbookViewId="0">
      <selection activeCell="D17" sqref="D17:F18"/>
    </sheetView>
  </sheetViews>
  <sheetFormatPr defaultColWidth="4.125" defaultRowHeight="18" customHeight="1"/>
  <cols>
    <col min="1" max="1" width="1.875" style="287" customWidth="1"/>
    <col min="2" max="2" width="4.625" style="287" customWidth="1"/>
    <col min="3" max="3" width="7.25" style="287" customWidth="1"/>
    <col min="4" max="4" width="3.5" style="287" customWidth="1"/>
    <col min="5" max="5" width="11.5" style="287" customWidth="1"/>
    <col min="6" max="6" width="10.5" style="287" customWidth="1"/>
    <col min="7" max="7" width="7.75" style="287" customWidth="1"/>
    <col min="8" max="8" width="3.5" style="287" customWidth="1"/>
    <col min="9" max="9" width="7.375" style="287" customWidth="1"/>
    <col min="10" max="10" width="3.5" style="287" customWidth="1"/>
    <col min="11" max="11" width="8" style="287" customWidth="1"/>
    <col min="12" max="12" width="15.25" style="287" customWidth="1"/>
    <col min="13" max="13" width="7.375" style="287" customWidth="1"/>
    <col min="14" max="14" width="12.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24.4" customHeight="1">
      <c r="B2" s="1661" t="s">
        <v>965</v>
      </c>
      <c r="C2" s="1662"/>
      <c r="D2" s="1662"/>
      <c r="E2" s="1662"/>
      <c r="F2" s="1662"/>
      <c r="G2" s="1662"/>
      <c r="H2" s="1662"/>
      <c r="I2" s="1662"/>
      <c r="J2" s="1662"/>
      <c r="K2" s="1662"/>
      <c r="L2" s="1662"/>
      <c r="M2" s="1662"/>
      <c r="N2" s="1663"/>
    </row>
    <row r="3" spans="1:34" ht="21.75" customHeight="1">
      <c r="B3" s="289"/>
      <c r="C3" s="289"/>
      <c r="D3" s="289"/>
      <c r="E3" s="289"/>
    </row>
    <row r="4" spans="1:34" ht="19.7" customHeight="1">
      <c r="A4" s="290" t="s">
        <v>945</v>
      </c>
      <c r="B4" s="291"/>
      <c r="C4" s="291"/>
      <c r="D4" s="291"/>
      <c r="E4" s="291"/>
      <c r="F4" s="291"/>
      <c r="G4" s="291"/>
      <c r="H4" s="291"/>
      <c r="I4" s="291"/>
    </row>
    <row r="5" spans="1:34" ht="20.25" customHeight="1">
      <c r="A5" s="290"/>
      <c r="B5" s="285" t="s">
        <v>966</v>
      </c>
      <c r="C5" s="285"/>
      <c r="F5" s="292"/>
      <c r="G5" s="292"/>
      <c r="H5" s="293"/>
      <c r="I5" s="293"/>
    </row>
    <row r="6" spans="1:34" ht="30.75" customHeight="1">
      <c r="A6" s="294"/>
      <c r="B6" s="1664" t="str">
        <f>はじめに!D5</f>
        <v>あいうえお集落協定</v>
      </c>
      <c r="C6" s="1665"/>
      <c r="D6" s="1665"/>
      <c r="E6" s="1665"/>
      <c r="F6" s="1665"/>
      <c r="G6" s="1665"/>
      <c r="H6" s="1665"/>
      <c r="I6" s="1665"/>
      <c r="J6" s="1665"/>
      <c r="K6" s="1665"/>
      <c r="L6" s="1665"/>
      <c r="M6" s="1666"/>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967</v>
      </c>
      <c r="M8" s="286"/>
      <c r="N8" s="286"/>
      <c r="Q8" s="299"/>
    </row>
    <row r="9" spans="1:34" ht="24" customHeight="1">
      <c r="A9" s="294"/>
      <c r="B9" s="1654" t="s">
        <v>968</v>
      </c>
      <c r="C9" s="1654"/>
      <c r="D9" s="1654"/>
      <c r="E9" s="1654"/>
      <c r="F9" s="1667" t="s">
        <v>969</v>
      </c>
      <c r="G9" s="1667"/>
      <c r="H9" s="1667"/>
      <c r="I9" s="1667"/>
      <c r="J9" s="1667"/>
      <c r="K9" s="1667"/>
      <c r="L9" s="1667"/>
    </row>
    <row r="10" spans="1:34" ht="24" customHeight="1">
      <c r="A10" s="294"/>
      <c r="B10" s="1654" t="s">
        <v>970</v>
      </c>
      <c r="C10" s="1654"/>
      <c r="D10" s="1654"/>
      <c r="E10" s="1654"/>
      <c r="F10" s="1668"/>
      <c r="G10" s="1668"/>
      <c r="H10" s="1668"/>
      <c r="I10" s="1668"/>
      <c r="J10" s="1668"/>
      <c r="K10" s="1668"/>
      <c r="L10" s="1668"/>
    </row>
    <row r="11" spans="1:34" ht="24" customHeight="1">
      <c r="A11" s="294"/>
      <c r="B11" s="1654" t="s">
        <v>971</v>
      </c>
      <c r="C11" s="1654"/>
      <c r="D11" s="1654"/>
      <c r="E11" s="1654"/>
      <c r="F11" s="1668"/>
      <c r="G11" s="1668"/>
      <c r="H11" s="1668"/>
      <c r="I11" s="1668"/>
      <c r="J11" s="1668"/>
      <c r="K11" s="1668"/>
      <c r="L11" s="1668"/>
    </row>
    <row r="12" spans="1:34" ht="24" customHeight="1">
      <c r="A12" s="294"/>
      <c r="B12" s="1654" t="s">
        <v>972</v>
      </c>
      <c r="C12" s="1654"/>
      <c r="D12" s="1654"/>
      <c r="E12" s="1654"/>
      <c r="F12" s="1668"/>
      <c r="G12" s="1668"/>
      <c r="H12" s="1668"/>
      <c r="I12" s="1668"/>
      <c r="J12" s="1668"/>
      <c r="K12" s="1668"/>
      <c r="L12" s="1668"/>
    </row>
    <row r="13" spans="1:34" ht="94.5" customHeight="1">
      <c r="A13" s="294"/>
      <c r="B13" s="1648" t="s">
        <v>946</v>
      </c>
      <c r="C13" s="1648"/>
      <c r="D13" s="1648"/>
      <c r="E13" s="1648"/>
      <c r="F13" s="1648"/>
      <c r="G13" s="1648"/>
      <c r="H13" s="1648"/>
      <c r="I13" s="1648"/>
      <c r="J13" s="1648"/>
      <c r="K13" s="1648"/>
      <c r="L13" s="1648"/>
      <c r="M13" s="288"/>
      <c r="N13" s="288"/>
      <c r="O13" s="288"/>
      <c r="P13" s="288"/>
      <c r="Q13" s="288"/>
      <c r="R13" s="288"/>
      <c r="S13" s="288"/>
      <c r="T13" s="288"/>
      <c r="U13" s="288"/>
      <c r="V13" s="288"/>
      <c r="W13" s="288"/>
      <c r="X13" s="288"/>
      <c r="Y13" s="288"/>
      <c r="Z13" s="288"/>
      <c r="AA13" s="288"/>
      <c r="AB13" s="288"/>
      <c r="AC13" s="288"/>
      <c r="AD13" s="288"/>
      <c r="AE13" s="288"/>
      <c r="AF13" s="288"/>
      <c r="AG13" s="288"/>
      <c r="AH13" s="288"/>
    </row>
    <row r="14" spans="1:34" ht="20.100000000000001" customHeight="1">
      <c r="A14" s="294"/>
      <c r="B14" s="300"/>
      <c r="C14" s="300"/>
      <c r="D14" s="300"/>
      <c r="E14" s="300"/>
      <c r="F14" s="300"/>
      <c r="G14" s="300"/>
      <c r="H14" s="300"/>
      <c r="I14" s="300"/>
      <c r="J14" s="300"/>
      <c r="K14" s="300"/>
      <c r="L14" s="300"/>
      <c r="M14" s="300"/>
      <c r="N14" s="300"/>
      <c r="O14" s="288"/>
      <c r="P14" s="288"/>
      <c r="Q14" s="288"/>
      <c r="R14" s="288"/>
      <c r="S14" s="288"/>
      <c r="T14" s="288"/>
      <c r="U14" s="288"/>
      <c r="V14" s="288"/>
      <c r="W14" s="288"/>
      <c r="X14" s="288"/>
      <c r="Y14" s="288"/>
      <c r="Z14" s="288"/>
      <c r="AA14" s="288"/>
      <c r="AB14" s="288"/>
      <c r="AC14" s="288"/>
      <c r="AD14" s="288"/>
      <c r="AE14" s="288"/>
      <c r="AF14" s="288"/>
      <c r="AG14" s="288"/>
      <c r="AH14" s="288"/>
    </row>
    <row r="15" spans="1:34" s="285" customFormat="1" ht="22.5" customHeight="1">
      <c r="A15" s="290"/>
      <c r="B15" s="285" t="s">
        <v>947</v>
      </c>
      <c r="M15" s="286"/>
      <c r="N15" s="286"/>
      <c r="Q15" s="299"/>
    </row>
    <row r="16" spans="1:34" ht="24" customHeight="1" thickBot="1">
      <c r="A16" s="294"/>
      <c r="B16" s="1660" t="s">
        <v>948</v>
      </c>
      <c r="C16" s="1660"/>
      <c r="D16" s="1660" t="s">
        <v>949</v>
      </c>
      <c r="E16" s="1660"/>
      <c r="F16" s="1660"/>
      <c r="G16" s="1660" t="s">
        <v>950</v>
      </c>
      <c r="H16" s="1660"/>
      <c r="I16" s="1660"/>
      <c r="J16" s="1660"/>
      <c r="K16" s="1660"/>
      <c r="L16" s="1660" t="s">
        <v>951</v>
      </c>
      <c r="M16" s="1660"/>
    </row>
    <row r="17" spans="1:34" ht="47.65" customHeight="1" thickTop="1">
      <c r="A17" s="294"/>
      <c r="B17" s="1649" t="s">
        <v>1125</v>
      </c>
      <c r="C17" s="1650"/>
      <c r="D17" s="1653" t="s">
        <v>952</v>
      </c>
      <c r="E17" s="1653"/>
      <c r="F17" s="1653"/>
      <c r="G17" s="1653" t="s">
        <v>953</v>
      </c>
      <c r="H17" s="1653"/>
      <c r="I17" s="1653"/>
      <c r="J17" s="1653"/>
      <c r="K17" s="1653"/>
      <c r="L17" s="1653" t="s">
        <v>954</v>
      </c>
      <c r="M17" s="1653"/>
    </row>
    <row r="18" spans="1:34" ht="85.9" customHeight="1">
      <c r="A18" s="294"/>
      <c r="B18" s="1651"/>
      <c r="C18" s="1652"/>
      <c r="D18" s="1654"/>
      <c r="E18" s="1654"/>
      <c r="F18" s="1654"/>
      <c r="G18" s="1654" t="s">
        <v>955</v>
      </c>
      <c r="H18" s="1654"/>
      <c r="I18" s="1654"/>
      <c r="J18" s="1654"/>
      <c r="K18" s="1654"/>
      <c r="L18" s="1654"/>
      <c r="M18" s="1654"/>
    </row>
    <row r="19" spans="1:34" ht="43.15" customHeight="1">
      <c r="A19" s="294"/>
      <c r="B19" s="1655" t="s">
        <v>1125</v>
      </c>
      <c r="C19" s="1656"/>
      <c r="D19" s="1654" t="s">
        <v>956</v>
      </c>
      <c r="E19" s="1654"/>
      <c r="F19" s="1654"/>
      <c r="G19" s="1654" t="s">
        <v>957</v>
      </c>
      <c r="H19" s="1654"/>
      <c r="I19" s="1654"/>
      <c r="J19" s="1654"/>
      <c r="K19" s="1654"/>
      <c r="L19" s="1654" t="s">
        <v>958</v>
      </c>
      <c r="M19" s="1654"/>
    </row>
    <row r="20" spans="1:34" ht="62.65" customHeight="1">
      <c r="A20" s="294"/>
      <c r="B20" s="1657"/>
      <c r="C20" s="1658"/>
      <c r="D20" s="1654"/>
      <c r="E20" s="1654"/>
      <c r="F20" s="1654"/>
      <c r="G20" s="1654" t="s">
        <v>959</v>
      </c>
      <c r="H20" s="1654"/>
      <c r="I20" s="1654"/>
      <c r="J20" s="1654"/>
      <c r="K20" s="1654"/>
      <c r="L20" s="1654" t="s">
        <v>960</v>
      </c>
      <c r="M20" s="1654"/>
    </row>
    <row r="21" spans="1:34" ht="68.25" customHeight="1">
      <c r="A21" s="294"/>
      <c r="B21" s="1659" t="s">
        <v>1125</v>
      </c>
      <c r="C21" s="1659"/>
      <c r="D21" s="1654" t="s">
        <v>961</v>
      </c>
      <c r="E21" s="1654"/>
      <c r="F21" s="1654"/>
      <c r="G21" s="1654" t="s">
        <v>962</v>
      </c>
      <c r="H21" s="1654"/>
      <c r="I21" s="1654"/>
      <c r="J21" s="1654"/>
      <c r="K21" s="1654"/>
      <c r="L21" s="1654" t="s">
        <v>963</v>
      </c>
      <c r="M21" s="1654"/>
    </row>
    <row r="22" spans="1:34" ht="288" customHeight="1">
      <c r="A22" s="294"/>
      <c r="B22" s="1648" t="s">
        <v>964</v>
      </c>
      <c r="C22" s="1648"/>
      <c r="D22" s="1648"/>
      <c r="E22" s="1648"/>
      <c r="F22" s="1648"/>
      <c r="G22" s="1648"/>
      <c r="H22" s="1648"/>
      <c r="I22" s="1648"/>
      <c r="J22" s="1648"/>
      <c r="K22" s="1648"/>
      <c r="L22" s="1648"/>
      <c r="M22" s="1648"/>
      <c r="N22" s="288"/>
      <c r="O22" s="288"/>
      <c r="P22" s="288"/>
      <c r="Q22" s="288"/>
      <c r="R22" s="288"/>
      <c r="S22" s="288"/>
      <c r="T22" s="288"/>
      <c r="U22" s="288"/>
      <c r="V22" s="288"/>
      <c r="W22" s="288"/>
      <c r="X22" s="288"/>
      <c r="Y22" s="288"/>
      <c r="Z22" s="288"/>
      <c r="AA22" s="288"/>
      <c r="AB22" s="288"/>
      <c r="AC22" s="288"/>
      <c r="AD22" s="288"/>
      <c r="AE22" s="288"/>
      <c r="AF22" s="288"/>
      <c r="AG22" s="288"/>
      <c r="AH22" s="288"/>
    </row>
    <row r="23" spans="1:34" ht="20.100000000000001" customHeight="1">
      <c r="A23" s="294"/>
      <c r="B23" s="300"/>
      <c r="C23" s="300"/>
      <c r="D23" s="300"/>
      <c r="E23" s="300"/>
      <c r="F23" s="300"/>
      <c r="G23" s="300"/>
      <c r="H23" s="300"/>
      <c r="I23" s="300"/>
      <c r="J23" s="300"/>
      <c r="K23" s="300"/>
      <c r="L23" s="300"/>
      <c r="M23" s="300"/>
      <c r="N23" s="300"/>
      <c r="O23" s="288"/>
      <c r="P23" s="288"/>
      <c r="Q23" s="288"/>
      <c r="R23" s="288"/>
      <c r="S23" s="288"/>
      <c r="T23" s="288"/>
      <c r="U23" s="288"/>
      <c r="V23" s="288"/>
      <c r="W23" s="288"/>
      <c r="X23" s="288"/>
      <c r="Y23" s="288"/>
      <c r="Z23" s="288"/>
      <c r="AA23" s="288"/>
      <c r="AB23" s="288"/>
      <c r="AC23" s="288"/>
      <c r="AD23" s="288"/>
      <c r="AE23" s="288"/>
      <c r="AF23" s="288"/>
      <c r="AG23" s="288"/>
      <c r="AH23" s="288"/>
    </row>
  </sheetData>
  <mergeCells count="3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s>
  <phoneticPr fontId="3"/>
  <dataValidations count="1">
    <dataValidation type="list" allowBlank="1" showInputMessage="1" showErrorMessage="1" prompt="該当する場合「○」を記載" sqref="B21:C21 B19:C20 B17:C18" xr:uid="{8A2C76C4-64B9-4BA8-86CF-D1AF47B26777}">
      <formula1>"　,○,"</formula1>
    </dataValidation>
  </dataValidations>
  <printOptions horizontalCentered="1"/>
  <pageMargins left="0.59055118110236227" right="0.31496062992125984" top="0.55118110236220474" bottom="0.15748031496062992"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827A-D8E5-4B47-A3BC-EDE27A42E172}">
  <sheetPr>
    <tabColor theme="7" tint="0.79998168889431442"/>
    <pageSetUpPr fitToPage="1"/>
  </sheetPr>
  <dimension ref="A2:AH71"/>
  <sheetViews>
    <sheetView view="pageBreakPreview" zoomScale="125" zoomScaleNormal="100" zoomScaleSheetLayoutView="100" workbookViewId="0">
      <selection activeCell="F15" sqref="F15:G15"/>
    </sheetView>
  </sheetViews>
  <sheetFormatPr defaultColWidth="4.125" defaultRowHeight="18" customHeight="1"/>
  <cols>
    <col min="1" max="1" width="1.875" style="287" customWidth="1"/>
    <col min="2" max="3" width="9.625" style="287" customWidth="1"/>
    <col min="4" max="4" width="7.5" style="287" customWidth="1"/>
    <col min="5" max="5" width="9" style="287" customWidth="1"/>
    <col min="6" max="6" width="8.5" style="287" customWidth="1"/>
    <col min="7" max="7" width="7.5" style="287" customWidth="1"/>
    <col min="8"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973</v>
      </c>
      <c r="B2" s="291"/>
      <c r="C2" s="291"/>
      <c r="D2" s="291"/>
      <c r="E2" s="291"/>
      <c r="F2" s="291"/>
      <c r="G2" s="291"/>
      <c r="H2" s="291"/>
      <c r="I2" s="291"/>
    </row>
    <row r="3" spans="1:34" ht="66.95" customHeight="1">
      <c r="A3" s="294"/>
      <c r="B3" s="1704" t="s">
        <v>974</v>
      </c>
      <c r="C3" s="1704"/>
      <c r="D3" s="1704"/>
      <c r="E3" s="1704"/>
      <c r="F3" s="1704"/>
      <c r="G3" s="1704"/>
      <c r="H3" s="1704"/>
      <c r="I3" s="1704"/>
      <c r="J3" s="1704"/>
      <c r="K3" s="1704"/>
      <c r="L3" s="1704"/>
      <c r="M3" s="1704"/>
      <c r="N3" s="1704"/>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975</v>
      </c>
      <c r="C5" s="285"/>
      <c r="F5" s="292"/>
      <c r="G5" s="292"/>
      <c r="H5" s="293"/>
      <c r="I5" s="293"/>
    </row>
    <row r="6" spans="1:34" ht="30.75" customHeight="1">
      <c r="A6" s="294"/>
      <c r="B6" s="1712" t="s">
        <v>976</v>
      </c>
      <c r="C6" s="1713"/>
      <c r="D6" s="1713"/>
      <c r="E6" s="1713"/>
      <c r="F6" s="1713"/>
      <c r="G6" s="1713"/>
      <c r="H6" s="1713"/>
      <c r="I6" s="1713"/>
      <c r="J6" s="1713"/>
      <c r="K6" s="1713"/>
      <c r="L6" s="1713"/>
      <c r="M6" s="1714"/>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977</v>
      </c>
      <c r="M8" s="286"/>
      <c r="N8" s="286"/>
      <c r="Q8" s="299"/>
    </row>
    <row r="9" spans="1:34" ht="24" customHeight="1">
      <c r="A9" s="294"/>
      <c r="B9" s="1715" t="s">
        <v>978</v>
      </c>
      <c r="C9" s="1715"/>
      <c r="D9" s="1715"/>
      <c r="E9" s="1715"/>
      <c r="F9" s="1716" t="s">
        <v>979</v>
      </c>
      <c r="G9" s="1716"/>
      <c r="H9" s="1716" t="s">
        <v>980</v>
      </c>
      <c r="I9" s="1716"/>
      <c r="J9" s="1716"/>
      <c r="K9" s="1716"/>
      <c r="L9" s="1717" t="s">
        <v>981</v>
      </c>
      <c r="M9" s="1718"/>
    </row>
    <row r="10" spans="1:34" ht="49.5" customHeight="1" thickBot="1">
      <c r="A10" s="294"/>
      <c r="B10" s="1660"/>
      <c r="C10" s="1660"/>
      <c r="D10" s="1660"/>
      <c r="E10" s="1660"/>
      <c r="F10" s="1692"/>
      <c r="G10" s="1692"/>
      <c r="H10" s="1719" t="s">
        <v>982</v>
      </c>
      <c r="I10" s="1719"/>
      <c r="J10" s="1719" t="s">
        <v>983</v>
      </c>
      <c r="K10" s="1719"/>
      <c r="L10" s="301" t="s">
        <v>984</v>
      </c>
      <c r="M10" s="302" t="s">
        <v>985</v>
      </c>
    </row>
    <row r="11" spans="1:34" ht="24" customHeight="1" thickTop="1">
      <c r="A11" s="294"/>
      <c r="B11" s="1707" t="str">
        <f>"（自協定）"&amp;はじめに!D5</f>
        <v>（自協定）あいうえお集落協定</v>
      </c>
      <c r="C11" s="1707" t="s">
        <v>986</v>
      </c>
      <c r="D11" s="1707" t="s">
        <v>986</v>
      </c>
      <c r="E11" s="1707" t="s">
        <v>986</v>
      </c>
      <c r="F11" s="1708">
        <f>別紙１④!$C$63/100000</f>
        <v>0.38346000000000002</v>
      </c>
      <c r="G11" s="1708"/>
      <c r="H11" s="1709"/>
      <c r="I11" s="1709"/>
      <c r="J11" s="1709"/>
      <c r="K11" s="1709"/>
      <c r="L11" s="303"/>
      <c r="M11" s="303"/>
    </row>
    <row r="12" spans="1:34" ht="24" customHeight="1">
      <c r="A12" s="294"/>
      <c r="B12" s="1710" t="s">
        <v>987</v>
      </c>
      <c r="C12" s="1710"/>
      <c r="D12" s="1710"/>
      <c r="E12" s="1710"/>
      <c r="F12" s="1711">
        <v>13.7</v>
      </c>
      <c r="G12" s="1711"/>
      <c r="H12" s="1659" t="s">
        <v>1125</v>
      </c>
      <c r="I12" s="1659"/>
      <c r="J12" s="1659" t="s">
        <v>71</v>
      </c>
      <c r="K12" s="1659"/>
      <c r="L12" s="772" t="s">
        <v>1125</v>
      </c>
      <c r="M12" s="773"/>
    </row>
    <row r="13" spans="1:34" ht="24" customHeight="1">
      <c r="A13" s="294"/>
      <c r="B13" s="1710" t="s">
        <v>988</v>
      </c>
      <c r="C13" s="1710"/>
      <c r="D13" s="1710"/>
      <c r="E13" s="1710"/>
      <c r="F13" s="1711">
        <v>3.2</v>
      </c>
      <c r="G13" s="1711"/>
      <c r="H13" s="1659" t="s">
        <v>1125</v>
      </c>
      <c r="I13" s="1659"/>
      <c r="J13" s="1659" t="s">
        <v>71</v>
      </c>
      <c r="K13" s="1659"/>
      <c r="L13" s="773"/>
      <c r="M13" s="772" t="s">
        <v>1125</v>
      </c>
    </row>
    <row r="14" spans="1:34" ht="24" customHeight="1">
      <c r="A14" s="294"/>
      <c r="B14" s="1710"/>
      <c r="C14" s="1710"/>
      <c r="D14" s="1710"/>
      <c r="E14" s="1710"/>
      <c r="F14" s="1711"/>
      <c r="G14" s="1711"/>
      <c r="H14" s="1659" t="s">
        <v>71</v>
      </c>
      <c r="I14" s="1659"/>
      <c r="J14" s="1659" t="s">
        <v>71</v>
      </c>
      <c r="K14" s="1659"/>
      <c r="L14" s="773"/>
      <c r="M14" s="772"/>
    </row>
    <row r="15" spans="1:34" ht="24" customHeight="1">
      <c r="A15" s="294"/>
      <c r="B15" s="1654" t="s">
        <v>989</v>
      </c>
      <c r="C15" s="1654" t="s">
        <v>989</v>
      </c>
      <c r="D15" s="1654" t="s">
        <v>989</v>
      </c>
      <c r="E15" s="1654" t="s">
        <v>989</v>
      </c>
      <c r="F15" s="1705">
        <f>SUM(F11:G14)</f>
        <v>17.283459999999998</v>
      </c>
      <c r="G15" s="1705"/>
      <c r="H15" s="1706"/>
      <c r="I15" s="1706"/>
      <c r="J15" s="1706"/>
      <c r="K15" s="1706"/>
      <c r="L15" s="304"/>
      <c r="M15" s="304"/>
    </row>
    <row r="16" spans="1:34" ht="27.6" customHeight="1">
      <c r="A16" s="294"/>
      <c r="B16" s="1704" t="s">
        <v>990</v>
      </c>
      <c r="C16" s="1704"/>
      <c r="D16" s="1704"/>
      <c r="E16" s="1704"/>
      <c r="F16" s="1704"/>
      <c r="G16" s="1704"/>
      <c r="H16" s="1704"/>
      <c r="I16" s="1704"/>
      <c r="J16" s="1704"/>
      <c r="K16" s="1704"/>
      <c r="L16" s="1704"/>
      <c r="M16" s="1704"/>
      <c r="N16" s="1704"/>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c r="A18" s="290"/>
      <c r="B18" s="285" t="s">
        <v>991</v>
      </c>
      <c r="M18" s="286"/>
      <c r="N18" s="286"/>
      <c r="Q18" s="299"/>
    </row>
    <row r="19" spans="1:34" ht="24" customHeight="1" thickBot="1">
      <c r="A19" s="294"/>
      <c r="B19" s="1660" t="s">
        <v>992</v>
      </c>
      <c r="C19" s="1660"/>
      <c r="D19" s="1692"/>
      <c r="E19" s="1692"/>
      <c r="F19" s="1692"/>
      <c r="G19" s="1692"/>
      <c r="H19" s="1692" t="s">
        <v>992</v>
      </c>
      <c r="I19" s="1692"/>
      <c r="J19" s="1692"/>
      <c r="K19" s="1692"/>
      <c r="L19" s="1692"/>
      <c r="M19" s="1692"/>
    </row>
    <row r="20" spans="1:34" ht="23.85" customHeight="1" thickTop="1">
      <c r="A20" s="294"/>
      <c r="B20" s="1659" t="s">
        <v>71</v>
      </c>
      <c r="C20" s="1659"/>
      <c r="D20" s="1693" t="s">
        <v>993</v>
      </c>
      <c r="E20" s="1693"/>
      <c r="F20" s="1693"/>
      <c r="G20" s="1693"/>
      <c r="H20" s="1659" t="s">
        <v>71</v>
      </c>
      <c r="I20" s="1659"/>
      <c r="J20" s="1681" t="s">
        <v>994</v>
      </c>
      <c r="K20" s="1681"/>
      <c r="L20" s="1681"/>
      <c r="M20" s="1681"/>
    </row>
    <row r="21" spans="1:34" ht="24" customHeight="1">
      <c r="A21" s="294"/>
      <c r="B21" s="1659" t="s">
        <v>1125</v>
      </c>
      <c r="C21" s="1659"/>
      <c r="D21" s="1682" t="s">
        <v>995</v>
      </c>
      <c r="E21" s="1682"/>
      <c r="F21" s="1682"/>
      <c r="G21" s="1682"/>
      <c r="H21" s="1659" t="s">
        <v>1125</v>
      </c>
      <c r="I21" s="1659"/>
      <c r="J21" s="1669" t="s">
        <v>996</v>
      </c>
      <c r="K21" s="1669"/>
      <c r="L21" s="1669"/>
      <c r="M21" s="1669"/>
    </row>
    <row r="22" spans="1:34" ht="24" customHeight="1">
      <c r="A22" s="294"/>
      <c r="B22" s="1659" t="s">
        <v>71</v>
      </c>
      <c r="C22" s="1659"/>
      <c r="D22" s="1682" t="s">
        <v>997</v>
      </c>
      <c r="E22" s="1682"/>
      <c r="F22" s="1682"/>
      <c r="G22" s="1682"/>
      <c r="H22" s="1655" t="s">
        <v>71</v>
      </c>
      <c r="I22" s="1656"/>
      <c r="J22" s="778" t="s">
        <v>1833</v>
      </c>
      <c r="K22" s="779"/>
      <c r="L22" s="779"/>
      <c r="M22" s="780"/>
    </row>
    <row r="23" spans="1:34" ht="24" customHeight="1">
      <c r="A23" s="294"/>
      <c r="B23" s="1659" t="s">
        <v>1125</v>
      </c>
      <c r="C23" s="1659"/>
      <c r="D23" s="1682" t="s">
        <v>998</v>
      </c>
      <c r="E23" s="1682"/>
      <c r="F23" s="1682"/>
      <c r="G23" s="1682"/>
      <c r="H23" s="1657"/>
      <c r="I23" s="1658"/>
      <c r="J23" s="1700"/>
      <c r="K23" s="1701"/>
      <c r="L23" s="1701"/>
      <c r="M23" s="1702"/>
    </row>
    <row r="24" spans="1:34" ht="108.4" customHeight="1">
      <c r="A24" s="294"/>
      <c r="B24" s="1703" t="s">
        <v>999</v>
      </c>
      <c r="C24" s="1703"/>
      <c r="D24" s="1703"/>
      <c r="E24" s="1703"/>
      <c r="F24" s="1703"/>
      <c r="G24" s="1703"/>
      <c r="H24" s="1703"/>
      <c r="I24" s="1703"/>
      <c r="J24" s="1703"/>
      <c r="K24" s="1703"/>
      <c r="L24" s="1703"/>
      <c r="M24" s="1703"/>
    </row>
    <row r="25" spans="1:34" ht="40.15" customHeight="1">
      <c r="A25" s="294"/>
      <c r="B25" s="1704" t="s">
        <v>1000</v>
      </c>
      <c r="C25" s="1704"/>
      <c r="D25" s="1704"/>
      <c r="E25" s="1704"/>
      <c r="F25" s="1704"/>
      <c r="G25" s="1704"/>
      <c r="H25" s="1704"/>
      <c r="I25" s="1704"/>
      <c r="J25" s="1704"/>
      <c r="K25" s="1704"/>
      <c r="L25" s="1704"/>
      <c r="M25" s="1704"/>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c r="A27" s="290"/>
      <c r="B27" s="285" t="s">
        <v>1001</v>
      </c>
      <c r="M27" s="286"/>
      <c r="N27" s="286"/>
      <c r="Q27" s="299"/>
    </row>
    <row r="28" spans="1:34" ht="24" customHeight="1" thickBot="1">
      <c r="A28" s="294"/>
      <c r="B28" s="1660" t="s">
        <v>992</v>
      </c>
      <c r="C28" s="1660"/>
      <c r="D28" s="1692" t="s">
        <v>1002</v>
      </c>
      <c r="E28" s="1692"/>
      <c r="F28" s="1692"/>
      <c r="G28" s="1692"/>
      <c r="H28" s="1692" t="s">
        <v>992</v>
      </c>
      <c r="I28" s="1692"/>
      <c r="J28" s="1692" t="s">
        <v>1002</v>
      </c>
      <c r="K28" s="1692"/>
      <c r="L28" s="1692"/>
    </row>
    <row r="29" spans="1:34" ht="24" customHeight="1" thickTop="1">
      <c r="A29" s="294"/>
      <c r="B29" s="1655" t="s">
        <v>1125</v>
      </c>
      <c r="C29" s="1656"/>
      <c r="D29" s="1693" t="s">
        <v>1003</v>
      </c>
      <c r="E29" s="1693"/>
      <c r="F29" s="1693"/>
      <c r="G29" s="1693"/>
      <c r="H29" s="1659" t="s">
        <v>1125</v>
      </c>
      <c r="I29" s="1659"/>
      <c r="J29" s="1681" t="s">
        <v>1004</v>
      </c>
      <c r="K29" s="1681"/>
      <c r="L29" s="1681"/>
    </row>
    <row r="30" spans="1:34" ht="23.85" customHeight="1">
      <c r="A30" s="294"/>
      <c r="B30" s="1657"/>
      <c r="C30" s="1658"/>
      <c r="D30" s="1682"/>
      <c r="E30" s="1682"/>
      <c r="F30" s="1682"/>
      <c r="G30" s="1682"/>
      <c r="H30" s="1659" t="s">
        <v>1125</v>
      </c>
      <c r="I30" s="1659"/>
      <c r="J30" s="1669" t="s">
        <v>1005</v>
      </c>
      <c r="K30" s="1669"/>
      <c r="L30" s="1669"/>
    </row>
    <row r="31" spans="1:34" ht="39.4" customHeight="1">
      <c r="A31" s="294"/>
      <c r="B31" s="1659" t="s">
        <v>71</v>
      </c>
      <c r="C31" s="1659"/>
      <c r="D31" s="1682" t="s">
        <v>1006</v>
      </c>
      <c r="E31" s="1682"/>
      <c r="F31" s="1682"/>
      <c r="G31" s="1682"/>
      <c r="H31" s="1659" t="s">
        <v>1125</v>
      </c>
      <c r="I31" s="1659"/>
      <c r="J31" s="1669" t="s">
        <v>1007</v>
      </c>
      <c r="K31" s="1669"/>
      <c r="L31" s="1669"/>
    </row>
    <row r="32" spans="1:34" ht="24" customHeight="1">
      <c r="A32" s="294"/>
      <c r="B32" s="1659" t="s">
        <v>71</v>
      </c>
      <c r="C32" s="1659"/>
      <c r="D32" s="1682" t="s">
        <v>1008</v>
      </c>
      <c r="E32" s="1682"/>
      <c r="F32" s="1682"/>
      <c r="G32" s="1682"/>
      <c r="H32" s="1659" t="s">
        <v>71</v>
      </c>
      <c r="I32" s="1659"/>
      <c r="J32" s="1669" t="s">
        <v>1009</v>
      </c>
      <c r="K32" s="1669"/>
      <c r="L32" s="1669"/>
    </row>
    <row r="33" spans="1:34" ht="24" customHeight="1">
      <c r="A33" s="294"/>
      <c r="B33" s="1659" t="s">
        <v>71</v>
      </c>
      <c r="C33" s="1659"/>
      <c r="D33" s="1682" t="s">
        <v>1010</v>
      </c>
      <c r="E33" s="1682"/>
      <c r="F33" s="1682"/>
      <c r="G33" s="1682"/>
      <c r="H33" s="1655" t="s">
        <v>71</v>
      </c>
      <c r="I33" s="1656"/>
      <c r="J33" s="777" t="s">
        <v>1832</v>
      </c>
      <c r="K33" s="777"/>
      <c r="L33" s="777"/>
    </row>
    <row r="34" spans="1:34" ht="24" customHeight="1">
      <c r="A34" s="294"/>
      <c r="B34" s="1659" t="s">
        <v>1125</v>
      </c>
      <c r="C34" s="1659"/>
      <c r="D34" s="1682" t="s">
        <v>1011</v>
      </c>
      <c r="E34" s="1682"/>
      <c r="F34" s="1682"/>
      <c r="G34" s="1682"/>
      <c r="H34" s="1657"/>
      <c r="I34" s="1658"/>
      <c r="J34" s="1700"/>
      <c r="K34" s="1701"/>
      <c r="L34" s="1702"/>
    </row>
    <row r="35" spans="1:34" ht="20.100000000000001" customHeight="1">
      <c r="A35" s="294"/>
      <c r="B35" s="300"/>
      <c r="C35" s="300"/>
      <c r="D35" s="300"/>
      <c r="E35" s="300"/>
      <c r="F35" s="300"/>
      <c r="G35" s="300"/>
      <c r="H35" s="300"/>
      <c r="I35" s="300"/>
      <c r="J35" s="300"/>
      <c r="K35" s="300"/>
      <c r="L35" s="300"/>
      <c r="M35" s="300"/>
      <c r="N35" s="300"/>
      <c r="O35" s="288"/>
      <c r="P35" s="288"/>
      <c r="Q35" s="288"/>
      <c r="R35" s="288"/>
      <c r="S35" s="288"/>
      <c r="T35" s="288"/>
      <c r="U35" s="288"/>
      <c r="V35" s="288"/>
      <c r="W35" s="288"/>
      <c r="X35" s="288"/>
      <c r="Y35" s="288"/>
      <c r="Z35" s="288"/>
      <c r="AA35" s="288"/>
      <c r="AB35" s="288"/>
      <c r="AC35" s="288"/>
      <c r="AD35" s="288"/>
      <c r="AE35" s="288"/>
      <c r="AF35" s="288"/>
      <c r="AG35" s="288"/>
      <c r="AH35" s="288"/>
    </row>
    <row r="36" spans="1:34" s="285" customFormat="1" ht="22.5" customHeight="1">
      <c r="A36" s="290"/>
      <c r="B36" s="285" t="s">
        <v>1012</v>
      </c>
      <c r="M36" s="286"/>
      <c r="N36" s="286"/>
      <c r="Q36" s="299"/>
    </row>
    <row r="37" spans="1:34" ht="24" customHeight="1" thickBot="1">
      <c r="A37" s="294"/>
      <c r="B37" s="1660" t="s">
        <v>992</v>
      </c>
      <c r="C37" s="1660"/>
      <c r="D37" s="1692" t="s">
        <v>1013</v>
      </c>
      <c r="E37" s="1692"/>
      <c r="F37" s="1692"/>
      <c r="G37" s="1692" t="s">
        <v>992</v>
      </c>
      <c r="H37" s="1692"/>
      <c r="I37" s="1694" t="s">
        <v>1013</v>
      </c>
      <c r="J37" s="1695"/>
      <c r="K37" s="1695"/>
      <c r="L37" s="1696"/>
    </row>
    <row r="38" spans="1:34" ht="24" customHeight="1" thickTop="1">
      <c r="A38" s="294"/>
      <c r="B38" s="1659" t="s">
        <v>1125</v>
      </c>
      <c r="C38" s="1659"/>
      <c r="D38" s="1693" t="s">
        <v>1014</v>
      </c>
      <c r="E38" s="1693"/>
      <c r="F38" s="1693"/>
      <c r="G38" s="1659" t="s">
        <v>71</v>
      </c>
      <c r="H38" s="1659"/>
      <c r="I38" s="1697" t="s">
        <v>1015</v>
      </c>
      <c r="J38" s="1698"/>
      <c r="K38" s="1698"/>
      <c r="L38" s="1699"/>
    </row>
    <row r="39" spans="1:34" ht="23.85" customHeight="1">
      <c r="A39" s="294"/>
      <c r="B39" s="1659" t="s">
        <v>1125</v>
      </c>
      <c r="C39" s="1659"/>
      <c r="D39" s="1682" t="s">
        <v>1016</v>
      </c>
      <c r="E39" s="1682"/>
      <c r="F39" s="1682"/>
      <c r="G39" s="1659" t="s">
        <v>71</v>
      </c>
      <c r="H39" s="1659"/>
      <c r="I39" s="587" t="s">
        <v>1834</v>
      </c>
      <c r="J39" s="1670"/>
      <c r="K39" s="1670"/>
      <c r="L39" s="588" t="s">
        <v>1835</v>
      </c>
    </row>
    <row r="40" spans="1:34" ht="92.65" customHeight="1">
      <c r="A40" s="294"/>
      <c r="B40" s="1648" t="s">
        <v>1017</v>
      </c>
      <c r="C40" s="1648"/>
      <c r="D40" s="1648"/>
      <c r="E40" s="1648"/>
      <c r="F40" s="1648"/>
      <c r="G40" s="1648"/>
      <c r="H40" s="1648"/>
      <c r="I40" s="1648"/>
      <c r="J40" s="1648"/>
      <c r="K40" s="1648"/>
      <c r="L40" s="288"/>
      <c r="M40" s="288"/>
      <c r="N40" s="288"/>
    </row>
    <row r="41" spans="1:34" ht="20.100000000000001" customHeight="1">
      <c r="A41" s="294"/>
      <c r="B41" s="300"/>
      <c r="C41" s="300"/>
      <c r="D41" s="300"/>
      <c r="E41" s="300"/>
      <c r="F41" s="300"/>
      <c r="G41" s="300"/>
      <c r="H41" s="300"/>
      <c r="I41" s="300"/>
      <c r="J41" s="300"/>
      <c r="K41" s="300"/>
      <c r="L41" s="300"/>
      <c r="M41" s="300"/>
      <c r="N41" s="300"/>
    </row>
    <row r="42" spans="1:34" s="285" customFormat="1" ht="22.5" customHeight="1">
      <c r="A42" s="290"/>
      <c r="B42" s="285" t="s">
        <v>1018</v>
      </c>
      <c r="M42" s="286"/>
      <c r="N42" s="286"/>
      <c r="Q42" s="299"/>
    </row>
    <row r="43" spans="1:34" ht="24" customHeight="1">
      <c r="A43" s="294"/>
      <c r="B43" s="1654" t="s">
        <v>1019</v>
      </c>
      <c r="C43" s="1654"/>
      <c r="D43" s="1654"/>
      <c r="E43" s="1654"/>
      <c r="F43" s="1654"/>
      <c r="G43" s="1654"/>
      <c r="H43" s="1654"/>
      <c r="I43" s="1654"/>
      <c r="J43" s="1654"/>
      <c r="K43" s="1654"/>
      <c r="L43" s="1654"/>
      <c r="M43" s="1654"/>
      <c r="N43" s="1654"/>
    </row>
    <row r="44" spans="1:34" ht="24" customHeight="1">
      <c r="A44" s="294"/>
      <c r="B44" s="1682" t="s">
        <v>949</v>
      </c>
      <c r="C44" s="1682"/>
      <c r="D44" s="1682"/>
      <c r="E44" s="1682"/>
      <c r="F44" s="1682"/>
      <c r="G44" s="1682"/>
      <c r="H44" s="305" t="s">
        <v>1020</v>
      </c>
      <c r="I44" s="305" t="s">
        <v>1021</v>
      </c>
      <c r="J44" s="305" t="s">
        <v>1022</v>
      </c>
      <c r="K44" s="305" t="s">
        <v>1023</v>
      </c>
      <c r="L44" s="305" t="s">
        <v>1024</v>
      </c>
      <c r="M44" s="305" t="s">
        <v>1025</v>
      </c>
      <c r="N44" s="305" t="s">
        <v>1026</v>
      </c>
    </row>
    <row r="45" spans="1:34" ht="23.85" customHeight="1">
      <c r="A45" s="294"/>
      <c r="B45" s="1654" t="s">
        <v>1027</v>
      </c>
      <c r="C45" s="1654"/>
      <c r="D45" s="1654"/>
      <c r="E45" s="1654"/>
      <c r="F45" s="1654"/>
      <c r="G45" s="1654"/>
      <c r="H45" s="772" t="s">
        <v>71</v>
      </c>
      <c r="I45" s="772" t="s">
        <v>1125</v>
      </c>
      <c r="J45" s="772" t="s">
        <v>1125</v>
      </c>
      <c r="K45" s="772" t="s">
        <v>71</v>
      </c>
      <c r="L45" s="772" t="s">
        <v>71</v>
      </c>
      <c r="M45" s="772" t="s">
        <v>71</v>
      </c>
      <c r="N45" s="772" t="s">
        <v>71</v>
      </c>
    </row>
    <row r="46" spans="1:34" ht="24" customHeight="1">
      <c r="A46" s="294"/>
      <c r="B46" s="1654" t="s">
        <v>1028</v>
      </c>
      <c r="C46" s="1654"/>
      <c r="D46" s="1654"/>
      <c r="E46" s="1654"/>
      <c r="F46" s="1654"/>
      <c r="G46" s="1654"/>
      <c r="H46" s="772" t="s">
        <v>71</v>
      </c>
      <c r="I46" s="772" t="s">
        <v>1125</v>
      </c>
      <c r="J46" s="772" t="s">
        <v>1125</v>
      </c>
      <c r="K46" s="772" t="s">
        <v>71</v>
      </c>
      <c r="L46" s="772" t="s">
        <v>71</v>
      </c>
      <c r="M46" s="772" t="s">
        <v>71</v>
      </c>
      <c r="N46" s="772" t="s">
        <v>71</v>
      </c>
    </row>
    <row r="47" spans="1:34" ht="15" customHeight="1">
      <c r="A47" s="294"/>
      <c r="B47" s="1683" t="s">
        <v>1029</v>
      </c>
      <c r="C47" s="1684"/>
      <c r="D47" s="1684"/>
      <c r="E47" s="1684"/>
      <c r="F47" s="1684"/>
      <c r="G47" s="1685"/>
      <c r="H47" s="774" t="s">
        <v>1126</v>
      </c>
      <c r="I47" s="774"/>
      <c r="J47" s="774" t="s">
        <v>1127</v>
      </c>
      <c r="K47" s="774"/>
      <c r="L47" s="774" t="s">
        <v>1129</v>
      </c>
      <c r="M47" s="774"/>
      <c r="N47" s="774"/>
    </row>
    <row r="48" spans="1:34" ht="15" customHeight="1">
      <c r="A48" s="294"/>
      <c r="B48" s="1686"/>
      <c r="C48" s="1687"/>
      <c r="D48" s="1687"/>
      <c r="E48" s="1687"/>
      <c r="F48" s="1687"/>
      <c r="G48" s="1688"/>
      <c r="H48" s="774"/>
      <c r="I48" s="774"/>
      <c r="J48" s="774" t="s">
        <v>1128</v>
      </c>
      <c r="K48" s="774"/>
      <c r="L48" s="774" t="s">
        <v>1130</v>
      </c>
      <c r="M48" s="774"/>
      <c r="N48" s="774"/>
    </row>
    <row r="49" spans="1:14" ht="15" customHeight="1">
      <c r="A49" s="294"/>
      <c r="B49" s="1689"/>
      <c r="C49" s="1690"/>
      <c r="D49" s="1690"/>
      <c r="E49" s="1690"/>
      <c r="F49" s="1690"/>
      <c r="G49" s="1691"/>
      <c r="H49" s="774"/>
      <c r="I49" s="774"/>
      <c r="J49" s="774"/>
      <c r="K49" s="774"/>
      <c r="L49" s="774"/>
      <c r="M49" s="774"/>
      <c r="N49" s="774"/>
    </row>
    <row r="50" spans="1:14" ht="24" customHeight="1">
      <c r="A50" s="294"/>
      <c r="B50" s="1654" t="s">
        <v>1030</v>
      </c>
      <c r="C50" s="1654"/>
      <c r="D50" s="1654"/>
      <c r="E50" s="1654"/>
      <c r="F50" s="1654"/>
      <c r="G50" s="1654"/>
      <c r="H50" s="772" t="s">
        <v>71</v>
      </c>
      <c r="I50" s="772" t="s">
        <v>71</v>
      </c>
      <c r="J50" s="772" t="s">
        <v>1125</v>
      </c>
      <c r="K50" s="772" t="s">
        <v>71</v>
      </c>
      <c r="L50" s="772" t="s">
        <v>71</v>
      </c>
      <c r="M50" s="772" t="s">
        <v>71</v>
      </c>
      <c r="N50" s="772" t="s">
        <v>71</v>
      </c>
    </row>
    <row r="51" spans="1:14" ht="24" customHeight="1">
      <c r="A51" s="294"/>
      <c r="B51" s="1654" t="s">
        <v>1031</v>
      </c>
      <c r="C51" s="1654"/>
      <c r="D51" s="1654"/>
      <c r="E51" s="1654"/>
      <c r="F51" s="1654"/>
      <c r="G51" s="1654"/>
      <c r="H51" s="306"/>
      <c r="I51" s="772" t="s">
        <v>71</v>
      </c>
      <c r="J51" s="772" t="s">
        <v>1125</v>
      </c>
      <c r="K51" s="772" t="s">
        <v>1125</v>
      </c>
      <c r="L51" s="772" t="s">
        <v>1125</v>
      </c>
      <c r="M51" s="772" t="s">
        <v>1125</v>
      </c>
      <c r="N51" s="306"/>
    </row>
    <row r="52" spans="1:14" ht="22.5" customHeight="1">
      <c r="A52" s="294"/>
      <c r="B52" s="1671" t="s">
        <v>1032</v>
      </c>
      <c r="C52" s="1672"/>
      <c r="D52" s="1672"/>
      <c r="E52" s="1672"/>
      <c r="F52" s="1672"/>
      <c r="G52" s="1672"/>
      <c r="H52" s="1672"/>
      <c r="I52" s="1672"/>
      <c r="J52" s="1672"/>
      <c r="K52" s="1672"/>
      <c r="L52" s="1672"/>
      <c r="M52" s="1672"/>
      <c r="N52" s="1673"/>
    </row>
    <row r="53" spans="1:14" ht="22.5" customHeight="1">
      <c r="A53" s="294"/>
      <c r="B53" s="1674"/>
      <c r="C53" s="1675"/>
      <c r="D53" s="1675"/>
      <c r="E53" s="1675"/>
      <c r="F53" s="1675"/>
      <c r="G53" s="1675"/>
      <c r="H53" s="1675"/>
      <c r="I53" s="1675"/>
      <c r="J53" s="1675"/>
      <c r="K53" s="1675"/>
      <c r="L53" s="1675"/>
      <c r="M53" s="1675"/>
      <c r="N53" s="1676"/>
    </row>
    <row r="54" spans="1:14" ht="22.5" customHeight="1">
      <c r="A54" s="294"/>
      <c r="B54" s="1674"/>
      <c r="C54" s="1675"/>
      <c r="D54" s="1675"/>
      <c r="E54" s="1675"/>
      <c r="F54" s="1675"/>
      <c r="G54" s="1675"/>
      <c r="H54" s="1675"/>
      <c r="I54" s="1675"/>
      <c r="J54" s="1675"/>
      <c r="K54" s="1675"/>
      <c r="L54" s="1675"/>
      <c r="M54" s="1675"/>
      <c r="N54" s="1676"/>
    </row>
    <row r="55" spans="1:14" ht="22.5" customHeight="1">
      <c r="A55" s="294"/>
      <c r="B55" s="1674"/>
      <c r="C55" s="1675"/>
      <c r="D55" s="1675"/>
      <c r="E55" s="1675"/>
      <c r="F55" s="1675"/>
      <c r="G55" s="1675"/>
      <c r="H55" s="1675"/>
      <c r="I55" s="1675"/>
      <c r="J55" s="1675"/>
      <c r="K55" s="1675"/>
      <c r="L55" s="1675"/>
      <c r="M55" s="1675"/>
      <c r="N55" s="1676"/>
    </row>
    <row r="56" spans="1:14" ht="22.5" customHeight="1">
      <c r="A56" s="294"/>
      <c r="B56" s="1674"/>
      <c r="C56" s="1675"/>
      <c r="D56" s="1675"/>
      <c r="E56" s="1675"/>
      <c r="F56" s="1675"/>
      <c r="G56" s="1675"/>
      <c r="H56" s="1675"/>
      <c r="I56" s="1675"/>
      <c r="J56" s="1675"/>
      <c r="K56" s="1675"/>
      <c r="L56" s="1675"/>
      <c r="M56" s="1675"/>
      <c r="N56" s="1676"/>
    </row>
    <row r="57" spans="1:14" ht="22.5" customHeight="1">
      <c r="A57" s="294"/>
      <c r="B57" s="1674"/>
      <c r="C57" s="1675"/>
      <c r="D57" s="1675"/>
      <c r="E57" s="1675"/>
      <c r="F57" s="1675"/>
      <c r="G57" s="1675"/>
      <c r="H57" s="1675"/>
      <c r="I57" s="1675"/>
      <c r="J57" s="1675"/>
      <c r="K57" s="1675"/>
      <c r="L57" s="1675"/>
      <c r="M57" s="1675"/>
      <c r="N57" s="1676"/>
    </row>
    <row r="58" spans="1:14" ht="22.5" customHeight="1">
      <c r="B58" s="1674"/>
      <c r="C58" s="1675"/>
      <c r="D58" s="1675"/>
      <c r="E58" s="1675"/>
      <c r="F58" s="1675"/>
      <c r="G58" s="1675"/>
      <c r="H58" s="1675"/>
      <c r="I58" s="1675"/>
      <c r="J58" s="1675"/>
      <c r="K58" s="1675"/>
      <c r="L58" s="1675"/>
      <c r="M58" s="1675"/>
      <c r="N58" s="1676"/>
    </row>
    <row r="59" spans="1:14" s="308" customFormat="1" ht="22.5" customHeight="1">
      <c r="A59" s="307"/>
      <c r="B59" s="1674"/>
      <c r="C59" s="1675"/>
      <c r="D59" s="1675"/>
      <c r="E59" s="1675"/>
      <c r="F59" s="1675"/>
      <c r="G59" s="1675"/>
      <c r="H59" s="1675"/>
      <c r="I59" s="1675"/>
      <c r="J59" s="1675"/>
      <c r="K59" s="1675"/>
      <c r="L59" s="1675"/>
      <c r="M59" s="1675"/>
      <c r="N59" s="1676"/>
    </row>
    <row r="60" spans="1:14" ht="22.5" customHeight="1">
      <c r="B60" s="1677"/>
      <c r="C60" s="1678"/>
      <c r="D60" s="1678"/>
      <c r="E60" s="1678"/>
      <c r="F60" s="1678"/>
      <c r="G60" s="1678"/>
      <c r="H60" s="1678"/>
      <c r="I60" s="1678"/>
      <c r="J60" s="1678"/>
      <c r="K60" s="1678"/>
      <c r="L60" s="1678"/>
      <c r="M60" s="1678"/>
      <c r="N60" s="1679"/>
    </row>
    <row r="61" spans="1:14" ht="31.5" customHeight="1">
      <c r="A61" s="307"/>
      <c r="B61" s="1680" t="s">
        <v>2033</v>
      </c>
      <c r="C61" s="1680"/>
      <c r="D61" s="1680"/>
      <c r="E61" s="1680"/>
      <c r="F61" s="1680"/>
      <c r="G61" s="1680"/>
      <c r="H61" s="1680"/>
      <c r="I61" s="1680"/>
      <c r="J61" s="1680"/>
      <c r="K61" s="1680"/>
      <c r="L61" s="1680"/>
      <c r="M61" s="1680"/>
      <c r="N61" s="1680"/>
    </row>
    <row r="62" spans="1:14" ht="20.100000000000001" customHeight="1"/>
    <row r="63" spans="1:14" s="285" customFormat="1" ht="22.5" customHeight="1">
      <c r="A63" s="290"/>
      <c r="B63" s="285" t="s">
        <v>1033</v>
      </c>
      <c r="M63" s="299"/>
    </row>
    <row r="64" spans="1:14" ht="24" customHeight="1" thickBot="1">
      <c r="A64" s="294"/>
      <c r="B64" s="1660" t="s">
        <v>992</v>
      </c>
      <c r="C64" s="1660"/>
      <c r="D64" s="1660" t="s">
        <v>1034</v>
      </c>
      <c r="E64" s="1660"/>
      <c r="F64" s="1660"/>
      <c r="G64" s="1660"/>
      <c r="H64" s="1660"/>
      <c r="I64" s="1660"/>
      <c r="J64" s="1660"/>
      <c r="K64" s="1660"/>
    </row>
    <row r="65" spans="1:11" ht="23.1" customHeight="1" thickTop="1">
      <c r="A65" s="294"/>
      <c r="B65" s="1659" t="s">
        <v>71</v>
      </c>
      <c r="C65" s="1659"/>
      <c r="D65" s="1681" t="s">
        <v>1035</v>
      </c>
      <c r="E65" s="1681"/>
      <c r="F65" s="1681"/>
      <c r="G65" s="1681"/>
      <c r="H65" s="1681"/>
      <c r="I65" s="1681"/>
      <c r="J65" s="1681"/>
      <c r="K65" s="1681"/>
    </row>
    <row r="66" spans="1:11" ht="23.1" customHeight="1">
      <c r="A66" s="294"/>
      <c r="B66" s="1659" t="s">
        <v>1125</v>
      </c>
      <c r="C66" s="1659"/>
      <c r="D66" s="1669" t="s">
        <v>1036</v>
      </c>
      <c r="E66" s="1669"/>
      <c r="F66" s="1669"/>
      <c r="G66" s="1669"/>
      <c r="H66" s="1669"/>
      <c r="I66" s="1669"/>
      <c r="J66" s="1669"/>
      <c r="K66" s="1669"/>
    </row>
    <row r="67" spans="1:11" ht="23.1" customHeight="1">
      <c r="A67" s="294"/>
      <c r="B67" s="1659" t="s">
        <v>71</v>
      </c>
      <c r="C67" s="1659"/>
      <c r="D67" s="1669" t="s">
        <v>1037</v>
      </c>
      <c r="E67" s="1669"/>
      <c r="F67" s="1669"/>
      <c r="G67" s="1669"/>
      <c r="H67" s="1669"/>
      <c r="I67" s="1669"/>
      <c r="J67" s="1669"/>
      <c r="K67" s="1669"/>
    </row>
    <row r="68" spans="1:11" ht="23.1" customHeight="1">
      <c r="B68" s="1659" t="s">
        <v>71</v>
      </c>
      <c r="C68" s="1659"/>
      <c r="D68" s="1669" t="s">
        <v>1038</v>
      </c>
      <c r="E68" s="1669"/>
      <c r="F68" s="1669"/>
      <c r="G68" s="1669"/>
      <c r="H68" s="1669"/>
      <c r="I68" s="1669"/>
      <c r="J68" s="1669"/>
      <c r="K68" s="1669"/>
    </row>
    <row r="69" spans="1:11" ht="23.1" customHeight="1">
      <c r="B69" s="1659" t="s">
        <v>71</v>
      </c>
      <c r="C69" s="1659"/>
      <c r="D69" s="1669" t="s">
        <v>1039</v>
      </c>
      <c r="E69" s="1669"/>
      <c r="F69" s="1669"/>
      <c r="G69" s="1669"/>
      <c r="H69" s="1669"/>
      <c r="I69" s="1669"/>
      <c r="J69" s="1669"/>
      <c r="K69" s="1669"/>
    </row>
    <row r="70" spans="1:11" ht="23.1" customHeight="1">
      <c r="B70" s="1659" t="s">
        <v>71</v>
      </c>
      <c r="C70" s="1659"/>
      <c r="D70" s="589" t="s">
        <v>1836</v>
      </c>
      <c r="E70" s="587"/>
      <c r="F70" s="1670"/>
      <c r="G70" s="1670"/>
      <c r="H70" s="1670"/>
      <c r="I70" s="1670"/>
      <c r="J70" s="1670"/>
      <c r="K70" s="588" t="s">
        <v>1837</v>
      </c>
    </row>
    <row r="71" spans="1:11" ht="20.100000000000001" customHeight="1"/>
  </sheetData>
  <mergeCells count="109">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 ref="B15:E15"/>
    <mergeCell ref="F15:G15"/>
    <mergeCell ref="H15:I15"/>
    <mergeCell ref="J15:K15"/>
    <mergeCell ref="B11:E11"/>
    <mergeCell ref="F11:G11"/>
    <mergeCell ref="H11:I11"/>
    <mergeCell ref="J11:K11"/>
    <mergeCell ref="B12:E12"/>
    <mergeCell ref="F12:G12"/>
    <mergeCell ref="H12:I12"/>
    <mergeCell ref="J12:K12"/>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H22:I23"/>
    <mergeCell ref="B23:C23"/>
    <mergeCell ref="D23:G23"/>
    <mergeCell ref="J23:M23"/>
    <mergeCell ref="B29:C30"/>
    <mergeCell ref="D29:G30"/>
    <mergeCell ref="H29:I29"/>
    <mergeCell ref="J29:L29"/>
    <mergeCell ref="H30:I30"/>
    <mergeCell ref="J30:L30"/>
    <mergeCell ref="B24:M24"/>
    <mergeCell ref="B25:M25"/>
    <mergeCell ref="B28:C28"/>
    <mergeCell ref="D28:G28"/>
    <mergeCell ref="H28:I28"/>
    <mergeCell ref="J28:L28"/>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52:N60"/>
    <mergeCell ref="B61:N61"/>
    <mergeCell ref="B64:C64"/>
    <mergeCell ref="D64:K64"/>
    <mergeCell ref="B65:C65"/>
    <mergeCell ref="D65:K65"/>
    <mergeCell ref="B44:G44"/>
    <mergeCell ref="B45:G45"/>
    <mergeCell ref="B46:G46"/>
    <mergeCell ref="B50:G50"/>
    <mergeCell ref="B51:G51"/>
    <mergeCell ref="B47:G49"/>
    <mergeCell ref="B69:C69"/>
    <mergeCell ref="D69:K69"/>
    <mergeCell ref="B70:C70"/>
    <mergeCell ref="B66:C66"/>
    <mergeCell ref="D66:K66"/>
    <mergeCell ref="B67:C67"/>
    <mergeCell ref="D67:K67"/>
    <mergeCell ref="B68:C68"/>
    <mergeCell ref="D68:K68"/>
    <mergeCell ref="F70:J70"/>
  </mergeCells>
  <phoneticPr fontId="3"/>
  <dataValidations count="2">
    <dataValidation type="list" allowBlank="1" showInputMessage="1" showErrorMessage="1" prompt="該当する場合「○」を記載" sqref="B65:C70 B20:C23 H20:I23 B29:C34 H29:I34 B38:C39 G38:H39 H45:N46 H50:I50 J50:M51 N50 I51 H12:M14" xr:uid="{858EE658-FCAF-4253-9210-AFEA224299CC}">
      <formula1>"　,○,"</formula1>
    </dataValidation>
    <dataValidation type="list" allowBlank="1" showInputMessage="1" showErrorMessage="1" prompt="２－４の「連携して実施する活動」の番号を記載" sqref="H47:N49" xr:uid="{1ACE1510-6D13-407A-9881-5867C6C5B0A7}">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00"/>
    <pageSetUpPr fitToPage="1"/>
  </sheetPr>
  <dimension ref="A1:AB110"/>
  <sheetViews>
    <sheetView showGridLines="0" view="pageBreakPreview" topLeftCell="A14" zoomScale="99" zoomScaleNormal="80" zoomScaleSheetLayoutView="310" workbookViewId="0">
      <selection activeCell="F37" sqref="F37"/>
    </sheetView>
  </sheetViews>
  <sheetFormatPr defaultRowHeight="18.75"/>
  <cols>
    <col min="1" max="1" width="10.5" style="152" customWidth="1"/>
    <col min="2" max="2" width="14.375" style="152" customWidth="1"/>
    <col min="3" max="3" width="7.625" style="152" customWidth="1"/>
    <col min="4" max="4" width="16.5" style="152" customWidth="1"/>
    <col min="5" max="5" width="7.5" style="152" customWidth="1"/>
    <col min="6" max="6" width="10.5" style="152" customWidth="1"/>
    <col min="7" max="7" width="11.125" style="152" customWidth="1"/>
    <col min="8" max="8" width="7.75" style="152" customWidth="1"/>
    <col min="9" max="9" width="8.25" style="152" customWidth="1"/>
    <col min="10" max="10" width="8.25" style="152" hidden="1" customWidth="1"/>
    <col min="11" max="15" width="4.25" style="152" customWidth="1"/>
    <col min="16" max="17" width="13.875" style="152" customWidth="1"/>
    <col min="18" max="18" width="11.75" style="152" customWidth="1"/>
    <col min="19" max="19" width="12.75" style="152" customWidth="1"/>
    <col min="20" max="20" width="3.5" style="152" customWidth="1"/>
    <col min="21" max="21" width="11.25" style="153" customWidth="1"/>
  </cols>
  <sheetData>
    <row r="1" spans="1:28" ht="22.15" customHeight="1">
      <c r="A1" s="12"/>
      <c r="B1"/>
      <c r="C1"/>
      <c r="D1"/>
      <c r="E1"/>
      <c r="F1"/>
      <c r="G1"/>
      <c r="H1"/>
      <c r="I1"/>
      <c r="J1"/>
      <c r="K1"/>
      <c r="L1"/>
      <c r="M1"/>
      <c r="N1"/>
      <c r="O1"/>
      <c r="P1"/>
      <c r="Q1"/>
      <c r="R1"/>
      <c r="S1" s="12" t="s">
        <v>1586</v>
      </c>
      <c r="T1"/>
      <c r="U1" s="155"/>
    </row>
    <row r="2" spans="1:28" s="12" customFormat="1" ht="23.45" customHeight="1">
      <c r="A2" s="910" t="s">
        <v>850</v>
      </c>
      <c r="B2" s="910"/>
      <c r="C2" s="910"/>
      <c r="D2" s="910"/>
      <c r="E2" s="910"/>
      <c r="F2" s="910"/>
      <c r="G2" s="910"/>
      <c r="H2" s="910"/>
      <c r="I2" s="910"/>
      <c r="J2" s="910"/>
      <c r="K2" s="910"/>
      <c r="L2" s="910"/>
      <c r="M2" s="910"/>
      <c r="N2" s="910"/>
      <c r="O2" s="910"/>
      <c r="P2" s="910"/>
      <c r="Q2" s="910"/>
      <c r="R2" s="910"/>
      <c r="S2" s="910"/>
      <c r="U2" s="155"/>
    </row>
    <row r="3" spans="1:28" s="12" customFormat="1" ht="23.45" customHeight="1">
      <c r="A3" s="67" t="s">
        <v>851</v>
      </c>
      <c r="C3" s="67"/>
      <c r="U3" s="155"/>
    </row>
    <row r="4" spans="1:28" s="12" customFormat="1" ht="40.5" customHeight="1">
      <c r="A4" s="920" t="s">
        <v>852</v>
      </c>
      <c r="B4" s="920"/>
      <c r="C4" s="920"/>
      <c r="D4" s="920"/>
      <c r="E4" s="920"/>
      <c r="F4" s="920"/>
      <c r="G4" s="920"/>
      <c r="H4" s="920"/>
      <c r="I4" s="920"/>
      <c r="J4" s="920"/>
      <c r="K4" s="920"/>
      <c r="L4" s="920"/>
      <c r="M4" s="920"/>
      <c r="N4" s="920"/>
      <c r="O4" s="920"/>
      <c r="P4" s="920"/>
      <c r="Q4" s="920"/>
      <c r="R4" s="920"/>
      <c r="S4" s="920"/>
      <c r="U4" s="155"/>
    </row>
    <row r="5" spans="1:28" s="12" customFormat="1" ht="23.45" hidden="1" customHeight="1">
      <c r="A5" s="67"/>
      <c r="C5" s="67"/>
      <c r="E5" s="67"/>
      <c r="F5" s="69"/>
      <c r="G5" s="156"/>
      <c r="U5" s="157" t="s">
        <v>1152</v>
      </c>
    </row>
    <row r="6" spans="1:28" s="12" customFormat="1" ht="18.600000000000001" hidden="1" customHeight="1">
      <c r="A6" s="67"/>
      <c r="C6" s="908" t="s">
        <v>411</v>
      </c>
      <c r="D6" s="909"/>
      <c r="F6" s="950" t="s">
        <v>939</v>
      </c>
      <c r="G6" s="952" t="str">
        <f>IF(S14="", "",S14)</f>
        <v/>
      </c>
      <c r="U6" s="155"/>
    </row>
    <row r="7" spans="1:28" s="12" customFormat="1" ht="18.600000000000001" hidden="1" customHeight="1">
      <c r="A7" s="67"/>
      <c r="C7" s="908" t="s">
        <v>120</v>
      </c>
      <c r="D7" s="909"/>
      <c r="F7" s="951"/>
      <c r="G7" s="953"/>
      <c r="U7" s="155"/>
    </row>
    <row r="8" spans="1:28" s="12" customFormat="1" ht="18.600000000000001" hidden="1" customHeight="1">
      <c r="A8" s="67"/>
      <c r="C8" s="908" t="s">
        <v>882</v>
      </c>
      <c r="D8" s="909"/>
      <c r="F8" s="950" t="s">
        <v>940</v>
      </c>
      <c r="G8" s="906" t="str">
        <f>IF(S15="", "",S15)</f>
        <v/>
      </c>
      <c r="U8" s="155"/>
    </row>
    <row r="9" spans="1:28" s="12" customFormat="1" ht="18.600000000000001" hidden="1" customHeight="1">
      <c r="A9" s="67"/>
      <c r="C9" s="908" t="s">
        <v>1149</v>
      </c>
      <c r="D9" s="909"/>
      <c r="F9" s="951"/>
      <c r="G9" s="907"/>
      <c r="U9" s="155"/>
    </row>
    <row r="10" spans="1:28" s="12" customFormat="1" ht="18.600000000000001" hidden="1" customHeight="1">
      <c r="A10" s="67"/>
      <c r="C10" s="908" t="s">
        <v>897</v>
      </c>
      <c r="D10" s="909"/>
      <c r="U10" s="155"/>
    </row>
    <row r="11" spans="1:28" s="69" customFormat="1" ht="8.4499999999999993" customHeight="1" thickBot="1">
      <c r="A11" s="156"/>
      <c r="C11" s="156"/>
      <c r="U11" s="157"/>
    </row>
    <row r="12" spans="1:28" s="69" customFormat="1" ht="13.5" customHeight="1">
      <c r="A12" s="911" t="s">
        <v>898</v>
      </c>
      <c r="B12" s="912"/>
      <c r="C12" s="912"/>
      <c r="D12" s="912"/>
      <c r="E12" s="912"/>
      <c r="F12" s="912"/>
      <c r="G12" s="912"/>
      <c r="H12" s="912"/>
      <c r="I12" s="912"/>
      <c r="J12" s="912"/>
      <c r="K12" s="912"/>
      <c r="L12" s="912"/>
      <c r="M12" s="912"/>
      <c r="N12" s="912"/>
      <c r="O12" s="912"/>
      <c r="P12" s="912"/>
      <c r="Q12" s="912"/>
      <c r="R12" s="912"/>
      <c r="S12" s="913"/>
      <c r="U12" s="917" t="s">
        <v>433</v>
      </c>
    </row>
    <row r="13" spans="1:28" s="69" customFormat="1" ht="13.5" customHeight="1" thickBot="1">
      <c r="A13" s="914"/>
      <c r="B13" s="915"/>
      <c r="C13" s="915"/>
      <c r="D13" s="915"/>
      <c r="E13" s="915"/>
      <c r="F13" s="915"/>
      <c r="G13" s="915"/>
      <c r="H13" s="915"/>
      <c r="I13" s="915"/>
      <c r="J13" s="915"/>
      <c r="K13" s="915"/>
      <c r="L13" s="915"/>
      <c r="M13" s="915"/>
      <c r="N13" s="915"/>
      <c r="O13" s="915"/>
      <c r="P13" s="915"/>
      <c r="Q13" s="915"/>
      <c r="R13" s="915"/>
      <c r="S13" s="916"/>
      <c r="U13" s="918"/>
    </row>
    <row r="14" spans="1:28" s="69" customFormat="1" ht="39" customHeight="1">
      <c r="A14" s="933" t="s">
        <v>1587</v>
      </c>
      <c r="B14" s="934"/>
      <c r="C14" s="934"/>
      <c r="D14" s="934"/>
      <c r="E14" s="934"/>
      <c r="F14" s="934"/>
      <c r="G14" s="934"/>
      <c r="H14" s="935"/>
      <c r="I14" s="942" t="s">
        <v>1588</v>
      </c>
      <c r="J14" s="735"/>
      <c r="K14" s="933" t="s">
        <v>1589</v>
      </c>
      <c r="L14" s="945"/>
      <c r="M14" s="945"/>
      <c r="N14" s="945"/>
      <c r="O14" s="946"/>
      <c r="P14" s="927" t="s">
        <v>936</v>
      </c>
      <c r="Q14" s="928"/>
      <c r="R14" s="929"/>
      <c r="S14" s="742"/>
      <c r="U14" s="918"/>
    </row>
    <row r="15" spans="1:28" ht="39" customHeight="1" thickBot="1">
      <c r="A15" s="936"/>
      <c r="B15" s="937"/>
      <c r="C15" s="937"/>
      <c r="D15" s="937"/>
      <c r="E15" s="937"/>
      <c r="F15" s="937"/>
      <c r="G15" s="937"/>
      <c r="H15" s="938"/>
      <c r="I15" s="943"/>
      <c r="J15" s="736"/>
      <c r="K15" s="947"/>
      <c r="L15" s="948"/>
      <c r="M15" s="948"/>
      <c r="N15" s="948"/>
      <c r="O15" s="949"/>
      <c r="P15" s="930" t="s">
        <v>937</v>
      </c>
      <c r="Q15" s="931"/>
      <c r="R15" s="932"/>
      <c r="S15" s="743"/>
      <c r="T15" s="69"/>
      <c r="U15" s="918"/>
      <c r="V15" s="69"/>
      <c r="W15" s="69"/>
      <c r="X15" s="69"/>
      <c r="Y15" s="69"/>
      <c r="Z15" s="69"/>
      <c r="AA15" s="69"/>
      <c r="AB15" s="69"/>
    </row>
    <row r="16" spans="1:28" ht="30" customHeight="1" thickBot="1">
      <c r="A16" s="939"/>
      <c r="B16" s="940"/>
      <c r="C16" s="940"/>
      <c r="D16" s="940"/>
      <c r="E16" s="940"/>
      <c r="F16" s="940"/>
      <c r="G16" s="940"/>
      <c r="H16" s="941"/>
      <c r="I16" s="944"/>
      <c r="J16" s="737"/>
      <c r="K16" s="738" t="s">
        <v>1135</v>
      </c>
      <c r="L16" s="739"/>
      <c r="M16" s="739"/>
      <c r="N16" s="739"/>
      <c r="O16" s="739"/>
      <c r="P16" s="925" t="s">
        <v>899</v>
      </c>
      <c r="Q16" s="926"/>
      <c r="R16" s="921" t="s">
        <v>900</v>
      </c>
      <c r="S16" s="923" t="s">
        <v>901</v>
      </c>
      <c r="T16" s="69"/>
      <c r="U16" s="919"/>
      <c r="V16" s="69"/>
      <c r="W16" s="69"/>
      <c r="X16" s="69"/>
      <c r="Y16" s="69"/>
      <c r="Z16" s="69"/>
      <c r="AA16" s="69"/>
      <c r="AB16" s="69"/>
    </row>
    <row r="17" spans="1:22" ht="153.75" customHeight="1">
      <c r="A17" s="560" t="s">
        <v>204</v>
      </c>
      <c r="B17" s="561" t="s">
        <v>205</v>
      </c>
      <c r="C17" s="561" t="s">
        <v>206</v>
      </c>
      <c r="D17" s="561" t="s">
        <v>207</v>
      </c>
      <c r="E17" s="561" t="s">
        <v>4</v>
      </c>
      <c r="F17" s="561" t="s">
        <v>208</v>
      </c>
      <c r="G17" s="562" t="s">
        <v>1584</v>
      </c>
      <c r="H17" s="282" t="s">
        <v>432</v>
      </c>
      <c r="I17" s="281" t="s">
        <v>209</v>
      </c>
      <c r="J17" s="281" t="s">
        <v>210</v>
      </c>
      <c r="K17" s="279" t="s">
        <v>411</v>
      </c>
      <c r="L17" s="279" t="s">
        <v>120</v>
      </c>
      <c r="M17" s="279" t="s">
        <v>882</v>
      </c>
      <c r="N17" s="279" t="s">
        <v>1149</v>
      </c>
      <c r="O17" s="279" t="s">
        <v>897</v>
      </c>
      <c r="P17" s="283" t="s">
        <v>407</v>
      </c>
      <c r="Q17" s="284" t="s">
        <v>1585</v>
      </c>
      <c r="R17" s="922"/>
      <c r="S17" s="924"/>
      <c r="T17"/>
      <c r="U17" s="563" t="s">
        <v>938</v>
      </c>
    </row>
    <row r="18" spans="1:22" ht="18" customHeight="1">
      <c r="A18" s="315" t="s">
        <v>944</v>
      </c>
      <c r="B18" s="316" t="s">
        <v>199</v>
      </c>
      <c r="C18" s="316" t="s">
        <v>414</v>
      </c>
      <c r="D18" s="316" t="s">
        <v>260</v>
      </c>
      <c r="E18" s="317" t="s">
        <v>302</v>
      </c>
      <c r="F18" s="318">
        <v>589</v>
      </c>
      <c r="G18" s="319" t="s">
        <v>258</v>
      </c>
      <c r="H18" s="740"/>
      <c r="I18" s="320">
        <f>IFERROR(VLOOKUP(U18,プルダウンリスト!$D$15:$E$70,2,FALSE),"")</f>
        <v>16800</v>
      </c>
      <c r="J18" s="320">
        <f t="shared" ref="J18:J49" si="0">IFERROR(ROUNDDOWN(F18*I18/1000,0),"")</f>
        <v>9895</v>
      </c>
      <c r="K18" s="740"/>
      <c r="L18" s="740" t="s">
        <v>71</v>
      </c>
      <c r="M18" s="740" t="s">
        <v>71</v>
      </c>
      <c r="N18" s="740" t="s">
        <v>71</v>
      </c>
      <c r="O18" s="740" t="s">
        <v>71</v>
      </c>
      <c r="P18" s="321" t="s">
        <v>405</v>
      </c>
      <c r="Q18" s="317"/>
      <c r="R18" s="316" t="s">
        <v>261</v>
      </c>
      <c r="S18" s="741"/>
      <c r="T18"/>
      <c r="U18" s="564" t="str">
        <f>$S$14&amp;E18&amp;G18</f>
        <v>田急傾斜</v>
      </c>
      <c r="V18" s="158"/>
    </row>
    <row r="19" spans="1:22" ht="18" customHeight="1">
      <c r="A19" s="315" t="s">
        <v>944</v>
      </c>
      <c r="B19" s="316" t="s">
        <v>199</v>
      </c>
      <c r="C19" s="316" t="s">
        <v>414</v>
      </c>
      <c r="D19" s="316" t="s">
        <v>313</v>
      </c>
      <c r="E19" s="317" t="s">
        <v>302</v>
      </c>
      <c r="F19" s="318">
        <v>357</v>
      </c>
      <c r="G19" s="319" t="s">
        <v>258</v>
      </c>
      <c r="H19" s="740"/>
      <c r="I19" s="320">
        <f>IFERROR(VLOOKUP(U19,プルダウンリスト!$D$15:$E$70,2,FALSE),"")</f>
        <v>16800</v>
      </c>
      <c r="J19" s="320">
        <f t="shared" si="0"/>
        <v>5997</v>
      </c>
      <c r="K19" s="740" t="s">
        <v>71</v>
      </c>
      <c r="L19" s="740" t="s">
        <v>71</v>
      </c>
      <c r="M19" s="740" t="s">
        <v>71</v>
      </c>
      <c r="N19" s="740" t="s">
        <v>71</v>
      </c>
      <c r="O19" s="740" t="s">
        <v>71</v>
      </c>
      <c r="P19" s="321" t="s">
        <v>405</v>
      </c>
      <c r="Q19" s="317"/>
      <c r="R19" s="316" t="s">
        <v>261</v>
      </c>
      <c r="S19" s="741"/>
      <c r="T19"/>
      <c r="U19" s="564" t="str">
        <f>$S$14&amp;E19&amp;G19</f>
        <v>田急傾斜</v>
      </c>
    </row>
    <row r="20" spans="1:22" ht="18" customHeight="1">
      <c r="A20" s="315" t="s">
        <v>944</v>
      </c>
      <c r="B20" s="316" t="s">
        <v>199</v>
      </c>
      <c r="C20" s="316" t="s">
        <v>414</v>
      </c>
      <c r="D20" s="316" t="s">
        <v>314</v>
      </c>
      <c r="E20" s="317" t="s">
        <v>302</v>
      </c>
      <c r="F20" s="318">
        <v>210</v>
      </c>
      <c r="G20" s="319" t="s">
        <v>258</v>
      </c>
      <c r="H20" s="740"/>
      <c r="I20" s="320">
        <f>IFERROR(VLOOKUP(U20,プルダウンリスト!$D$15:$E$70,2,FALSE),"")</f>
        <v>16800</v>
      </c>
      <c r="J20" s="320">
        <f t="shared" si="0"/>
        <v>3528</v>
      </c>
      <c r="K20" s="740" t="s">
        <v>103</v>
      </c>
      <c r="L20" s="740" t="s">
        <v>413</v>
      </c>
      <c r="M20" s="740" t="s">
        <v>71</v>
      </c>
      <c r="N20" s="740" t="s">
        <v>71</v>
      </c>
      <c r="O20" s="740" t="s">
        <v>71</v>
      </c>
      <c r="P20" s="321" t="s">
        <v>405</v>
      </c>
      <c r="Q20" s="317"/>
      <c r="R20" s="316" t="s">
        <v>261</v>
      </c>
      <c r="S20" s="741"/>
      <c r="T20"/>
      <c r="U20" s="564" t="str">
        <f t="shared" ref="U20:U83" si="1">$S$14&amp;E20&amp;G20</f>
        <v>田急傾斜</v>
      </c>
    </row>
    <row r="21" spans="1:22" ht="18" customHeight="1">
      <c r="A21" s="315" t="s">
        <v>944</v>
      </c>
      <c r="B21" s="316" t="s">
        <v>199</v>
      </c>
      <c r="C21" s="316" t="s">
        <v>414</v>
      </c>
      <c r="D21" s="316" t="s">
        <v>315</v>
      </c>
      <c r="E21" s="317" t="s">
        <v>302</v>
      </c>
      <c r="F21" s="318">
        <v>754</v>
      </c>
      <c r="G21" s="319" t="s">
        <v>258</v>
      </c>
      <c r="H21" s="740"/>
      <c r="I21" s="320">
        <f>IFERROR(VLOOKUP(U21,プルダウンリスト!$D$15:$E$70,2,FALSE),"")</f>
        <v>16800</v>
      </c>
      <c r="J21" s="320">
        <f t="shared" si="0"/>
        <v>12667</v>
      </c>
      <c r="K21" s="740" t="s">
        <v>71</v>
      </c>
      <c r="L21" s="740" t="s">
        <v>71</v>
      </c>
      <c r="M21" s="740" t="s">
        <v>71</v>
      </c>
      <c r="N21" s="740" t="s">
        <v>71</v>
      </c>
      <c r="O21" s="740" t="s">
        <v>71</v>
      </c>
      <c r="P21" s="321" t="s">
        <v>405</v>
      </c>
      <c r="Q21" s="317"/>
      <c r="R21" s="316" t="s">
        <v>261</v>
      </c>
      <c r="S21" s="741"/>
      <c r="T21"/>
      <c r="U21" s="564" t="str">
        <f t="shared" si="1"/>
        <v>田急傾斜</v>
      </c>
    </row>
    <row r="22" spans="1:22" ht="18" customHeight="1">
      <c r="A22" s="315" t="s">
        <v>944</v>
      </c>
      <c r="B22" s="316" t="s">
        <v>199</v>
      </c>
      <c r="C22" s="316" t="s">
        <v>414</v>
      </c>
      <c r="D22" s="316" t="s">
        <v>316</v>
      </c>
      <c r="E22" s="317" t="s">
        <v>302</v>
      </c>
      <c r="F22" s="318">
        <v>721</v>
      </c>
      <c r="G22" s="319" t="s">
        <v>258</v>
      </c>
      <c r="H22" s="740"/>
      <c r="I22" s="320">
        <f>IFERROR(VLOOKUP(U22,プルダウンリスト!$D$15:$E$70,2,FALSE),"")</f>
        <v>16800</v>
      </c>
      <c r="J22" s="320">
        <f t="shared" si="0"/>
        <v>12112</v>
      </c>
      <c r="K22" s="740" t="s">
        <v>71</v>
      </c>
      <c r="L22" s="740" t="s">
        <v>71</v>
      </c>
      <c r="M22" s="740" t="s">
        <v>71</v>
      </c>
      <c r="N22" s="740" t="s">
        <v>71</v>
      </c>
      <c r="O22" s="740" t="s">
        <v>71</v>
      </c>
      <c r="P22" s="321" t="s">
        <v>405</v>
      </c>
      <c r="Q22" s="317"/>
      <c r="R22" s="316" t="s">
        <v>261</v>
      </c>
      <c r="S22" s="741"/>
      <c r="T22"/>
      <c r="U22" s="564" t="str">
        <f t="shared" si="1"/>
        <v>田急傾斜</v>
      </c>
    </row>
    <row r="23" spans="1:22" ht="18" customHeight="1">
      <c r="A23" s="315" t="s">
        <v>944</v>
      </c>
      <c r="B23" s="316" t="s">
        <v>199</v>
      </c>
      <c r="C23" s="316" t="s">
        <v>414</v>
      </c>
      <c r="D23" s="316" t="s">
        <v>317</v>
      </c>
      <c r="E23" s="317" t="s">
        <v>302</v>
      </c>
      <c r="F23" s="318">
        <v>385</v>
      </c>
      <c r="G23" s="319" t="s">
        <v>258</v>
      </c>
      <c r="H23" s="740"/>
      <c r="I23" s="320">
        <f>IFERROR(VLOOKUP(U23,プルダウンリスト!$D$15:$E$70,2,FALSE),"")</f>
        <v>16800</v>
      </c>
      <c r="J23" s="320">
        <f t="shared" si="0"/>
        <v>6468</v>
      </c>
      <c r="K23" s="740" t="s">
        <v>103</v>
      </c>
      <c r="L23" s="740" t="s">
        <v>71</v>
      </c>
      <c r="M23" s="740" t="s">
        <v>71</v>
      </c>
      <c r="N23" s="740" t="s">
        <v>71</v>
      </c>
      <c r="O23" s="740" t="s">
        <v>71</v>
      </c>
      <c r="P23" s="321" t="s">
        <v>405</v>
      </c>
      <c r="Q23" s="317"/>
      <c r="R23" s="316" t="s">
        <v>261</v>
      </c>
      <c r="S23" s="741"/>
      <c r="T23"/>
      <c r="U23" s="564" t="str">
        <f t="shared" si="1"/>
        <v>田急傾斜</v>
      </c>
    </row>
    <row r="24" spans="1:22" ht="18" customHeight="1">
      <c r="A24" s="315" t="s">
        <v>944</v>
      </c>
      <c r="B24" s="316" t="s">
        <v>199</v>
      </c>
      <c r="C24" s="316" t="s">
        <v>414</v>
      </c>
      <c r="D24" s="316" t="s">
        <v>318</v>
      </c>
      <c r="E24" s="317" t="s">
        <v>302</v>
      </c>
      <c r="F24" s="318">
        <v>545</v>
      </c>
      <c r="G24" s="319" t="s">
        <v>258</v>
      </c>
      <c r="H24" s="740"/>
      <c r="I24" s="320">
        <f>IFERROR(VLOOKUP(U24,プルダウンリスト!$D$15:$E$70,2,FALSE),"")</f>
        <v>16800</v>
      </c>
      <c r="J24" s="320">
        <f t="shared" si="0"/>
        <v>9156</v>
      </c>
      <c r="K24" s="740" t="s">
        <v>71</v>
      </c>
      <c r="L24" s="740" t="s">
        <v>71</v>
      </c>
      <c r="M24" s="740" t="s">
        <v>71</v>
      </c>
      <c r="N24" s="740" t="s">
        <v>71</v>
      </c>
      <c r="O24" s="740" t="s">
        <v>71</v>
      </c>
      <c r="P24" s="321" t="s">
        <v>405</v>
      </c>
      <c r="Q24" s="317"/>
      <c r="R24" s="316" t="s">
        <v>261</v>
      </c>
      <c r="S24" s="741"/>
      <c r="T24"/>
      <c r="U24" s="564" t="str">
        <f t="shared" si="1"/>
        <v>田急傾斜</v>
      </c>
    </row>
    <row r="25" spans="1:22" ht="18" customHeight="1">
      <c r="A25" s="315" t="s">
        <v>944</v>
      </c>
      <c r="B25" s="316" t="s">
        <v>199</v>
      </c>
      <c r="C25" s="316" t="s">
        <v>414</v>
      </c>
      <c r="D25" s="316" t="s">
        <v>319</v>
      </c>
      <c r="E25" s="317" t="s">
        <v>302</v>
      </c>
      <c r="F25" s="318">
        <v>312</v>
      </c>
      <c r="G25" s="319" t="s">
        <v>258</v>
      </c>
      <c r="H25" s="740"/>
      <c r="I25" s="320">
        <f>IFERROR(VLOOKUP(U25,プルダウンリスト!$D$15:$E$70,2,FALSE),"")</f>
        <v>16800</v>
      </c>
      <c r="J25" s="320">
        <f t="shared" si="0"/>
        <v>5241</v>
      </c>
      <c r="K25" s="740" t="s">
        <v>103</v>
      </c>
      <c r="L25" s="740" t="s">
        <v>71</v>
      </c>
      <c r="M25" s="740" t="s">
        <v>71</v>
      </c>
      <c r="N25" s="740" t="s">
        <v>71</v>
      </c>
      <c r="O25" s="740" t="s">
        <v>71</v>
      </c>
      <c r="P25" s="321" t="s">
        <v>405</v>
      </c>
      <c r="Q25" s="317"/>
      <c r="R25" s="316" t="s">
        <v>261</v>
      </c>
      <c r="S25" s="741"/>
      <c r="T25"/>
      <c r="U25" s="564" t="str">
        <f t="shared" si="1"/>
        <v>田急傾斜</v>
      </c>
    </row>
    <row r="26" spans="1:22" ht="18" customHeight="1">
      <c r="A26" s="315" t="s">
        <v>944</v>
      </c>
      <c r="B26" s="316" t="s">
        <v>199</v>
      </c>
      <c r="C26" s="316" t="s">
        <v>414</v>
      </c>
      <c r="D26" s="316" t="s">
        <v>322</v>
      </c>
      <c r="E26" s="317" t="s">
        <v>302</v>
      </c>
      <c r="F26" s="318">
        <v>194</v>
      </c>
      <c r="G26" s="319" t="s">
        <v>258</v>
      </c>
      <c r="H26" s="740"/>
      <c r="I26" s="320">
        <f>IFERROR(VLOOKUP(U26,プルダウンリスト!$D$15:$E$70,2,FALSE),"")</f>
        <v>16800</v>
      </c>
      <c r="J26" s="320">
        <f t="shared" si="0"/>
        <v>3259</v>
      </c>
      <c r="K26" s="740" t="s">
        <v>71</v>
      </c>
      <c r="L26" s="740" t="s">
        <v>71</v>
      </c>
      <c r="M26" s="740" t="s">
        <v>71</v>
      </c>
      <c r="N26" s="740" t="s">
        <v>71</v>
      </c>
      <c r="O26" s="740" t="s">
        <v>71</v>
      </c>
      <c r="P26" s="321" t="s">
        <v>405</v>
      </c>
      <c r="Q26" s="317"/>
      <c r="R26" s="316" t="s">
        <v>261</v>
      </c>
      <c r="S26" s="741"/>
      <c r="T26"/>
      <c r="U26" s="564" t="str">
        <f t="shared" si="1"/>
        <v>田急傾斜</v>
      </c>
    </row>
    <row r="27" spans="1:22" ht="18" customHeight="1">
      <c r="A27" s="315" t="s">
        <v>944</v>
      </c>
      <c r="B27" s="316" t="s">
        <v>199</v>
      </c>
      <c r="C27" s="316" t="s">
        <v>414</v>
      </c>
      <c r="D27" s="316" t="s">
        <v>323</v>
      </c>
      <c r="E27" s="317" t="s">
        <v>302</v>
      </c>
      <c r="F27" s="318">
        <v>100</v>
      </c>
      <c r="G27" s="319" t="s">
        <v>258</v>
      </c>
      <c r="H27" s="740"/>
      <c r="I27" s="320">
        <f>IFERROR(VLOOKUP(U27,プルダウンリスト!$D$15:$E$70,2,FALSE),"")</f>
        <v>16800</v>
      </c>
      <c r="J27" s="320">
        <f t="shared" si="0"/>
        <v>1680</v>
      </c>
      <c r="K27" s="740" t="s">
        <v>71</v>
      </c>
      <c r="L27" s="740" t="s">
        <v>71</v>
      </c>
      <c r="M27" s="740" t="s">
        <v>71</v>
      </c>
      <c r="N27" s="740" t="s">
        <v>71</v>
      </c>
      <c r="O27" s="740" t="s">
        <v>71</v>
      </c>
      <c r="P27" s="321" t="s">
        <v>405</v>
      </c>
      <c r="Q27" s="317"/>
      <c r="R27" s="316" t="s">
        <v>261</v>
      </c>
      <c r="S27" s="741"/>
      <c r="T27"/>
      <c r="U27" s="564" t="str">
        <f t="shared" si="1"/>
        <v>田急傾斜</v>
      </c>
    </row>
    <row r="28" spans="1:22" ht="18" customHeight="1">
      <c r="A28" s="315" t="s">
        <v>944</v>
      </c>
      <c r="B28" s="316" t="s">
        <v>199</v>
      </c>
      <c r="C28" s="316" t="s">
        <v>414</v>
      </c>
      <c r="D28" s="316" t="s">
        <v>260</v>
      </c>
      <c r="E28" s="317" t="s">
        <v>302</v>
      </c>
      <c r="F28" s="318">
        <v>312</v>
      </c>
      <c r="G28" s="319" t="s">
        <v>258</v>
      </c>
      <c r="H28" s="740"/>
      <c r="I28" s="320">
        <f>IFERROR(VLOOKUP(U28,プルダウンリスト!$D$15:$E$70,2,FALSE),"")</f>
        <v>16800</v>
      </c>
      <c r="J28" s="320">
        <f t="shared" si="0"/>
        <v>5241</v>
      </c>
      <c r="K28" s="740" t="s">
        <v>71</v>
      </c>
      <c r="L28" s="740" t="s">
        <v>71</v>
      </c>
      <c r="M28" s="740" t="s">
        <v>71</v>
      </c>
      <c r="N28" s="740" t="s">
        <v>71</v>
      </c>
      <c r="O28" s="740" t="s">
        <v>71</v>
      </c>
      <c r="P28" s="321" t="s">
        <v>405</v>
      </c>
      <c r="Q28" s="317"/>
      <c r="R28" s="316" t="s">
        <v>261</v>
      </c>
      <c r="S28" s="741"/>
      <c r="T28"/>
      <c r="U28" s="564" t="str">
        <f t="shared" si="1"/>
        <v>田急傾斜</v>
      </c>
    </row>
    <row r="29" spans="1:22" ht="18" customHeight="1">
      <c r="A29" s="315" t="s">
        <v>944</v>
      </c>
      <c r="B29" s="316" t="s">
        <v>199</v>
      </c>
      <c r="C29" s="316" t="s">
        <v>414</v>
      </c>
      <c r="D29" s="316" t="s">
        <v>313</v>
      </c>
      <c r="E29" s="317" t="s">
        <v>302</v>
      </c>
      <c r="F29" s="318">
        <v>66</v>
      </c>
      <c r="G29" s="319" t="s">
        <v>258</v>
      </c>
      <c r="H29" s="740"/>
      <c r="I29" s="320">
        <f>IFERROR(VLOOKUP(U29,プルダウンリスト!$D$15:$E$70,2,FALSE),"")</f>
        <v>16800</v>
      </c>
      <c r="J29" s="320">
        <f t="shared" si="0"/>
        <v>1108</v>
      </c>
      <c r="K29" s="740" t="s">
        <v>71</v>
      </c>
      <c r="L29" s="740" t="s">
        <v>71</v>
      </c>
      <c r="M29" s="740" t="s">
        <v>71</v>
      </c>
      <c r="N29" s="740" t="s">
        <v>71</v>
      </c>
      <c r="O29" s="740" t="s">
        <v>71</v>
      </c>
      <c r="P29" s="321" t="s">
        <v>405</v>
      </c>
      <c r="Q29" s="317"/>
      <c r="R29" s="316" t="s">
        <v>261</v>
      </c>
      <c r="S29" s="741"/>
      <c r="T29"/>
      <c r="U29" s="564" t="str">
        <f t="shared" si="1"/>
        <v>田急傾斜</v>
      </c>
    </row>
    <row r="30" spans="1:22" ht="18" customHeight="1">
      <c r="A30" s="315" t="s">
        <v>944</v>
      </c>
      <c r="B30" s="316" t="s">
        <v>199</v>
      </c>
      <c r="C30" s="316" t="s">
        <v>414</v>
      </c>
      <c r="D30" s="316" t="s">
        <v>314</v>
      </c>
      <c r="E30" s="317" t="s">
        <v>302</v>
      </c>
      <c r="F30" s="318">
        <v>200</v>
      </c>
      <c r="G30" s="319" t="s">
        <v>258</v>
      </c>
      <c r="H30" s="740"/>
      <c r="I30" s="320">
        <f>IFERROR(VLOOKUP(U30,プルダウンリスト!$D$15:$E$70,2,FALSE),"")</f>
        <v>16800</v>
      </c>
      <c r="J30" s="320">
        <f t="shared" si="0"/>
        <v>3360</v>
      </c>
      <c r="K30" s="740" t="s">
        <v>71</v>
      </c>
      <c r="L30" s="740" t="s">
        <v>71</v>
      </c>
      <c r="M30" s="740" t="s">
        <v>71</v>
      </c>
      <c r="N30" s="740" t="s">
        <v>71</v>
      </c>
      <c r="O30" s="740" t="s">
        <v>71</v>
      </c>
      <c r="P30" s="321" t="s">
        <v>405</v>
      </c>
      <c r="Q30" s="317"/>
      <c r="R30" s="316" t="s">
        <v>261</v>
      </c>
      <c r="S30" s="741"/>
      <c r="T30"/>
      <c r="U30" s="564" t="str">
        <f t="shared" si="1"/>
        <v>田急傾斜</v>
      </c>
    </row>
    <row r="31" spans="1:22" ht="18" customHeight="1">
      <c r="A31" s="315" t="s">
        <v>944</v>
      </c>
      <c r="B31" s="316" t="s">
        <v>199</v>
      </c>
      <c r="C31" s="316" t="s">
        <v>414</v>
      </c>
      <c r="D31" s="316" t="s">
        <v>315</v>
      </c>
      <c r="E31" s="317" t="s">
        <v>302</v>
      </c>
      <c r="F31" s="318">
        <v>173</v>
      </c>
      <c r="G31" s="319" t="s">
        <v>258</v>
      </c>
      <c r="H31" s="740"/>
      <c r="I31" s="320">
        <f>IFERROR(VLOOKUP(U31,プルダウンリスト!$D$15:$E$70,2,FALSE),"")</f>
        <v>16800</v>
      </c>
      <c r="J31" s="320">
        <f t="shared" si="0"/>
        <v>2906</v>
      </c>
      <c r="K31" s="740" t="s">
        <v>71</v>
      </c>
      <c r="L31" s="740" t="s">
        <v>71</v>
      </c>
      <c r="M31" s="740" t="s">
        <v>71</v>
      </c>
      <c r="N31" s="740" t="s">
        <v>71</v>
      </c>
      <c r="O31" s="740" t="s">
        <v>71</v>
      </c>
      <c r="P31" s="321" t="s">
        <v>405</v>
      </c>
      <c r="Q31" s="317"/>
      <c r="R31" s="316" t="s">
        <v>261</v>
      </c>
      <c r="S31" s="741"/>
      <c r="T31"/>
      <c r="U31" s="564" t="str">
        <f t="shared" si="1"/>
        <v>田急傾斜</v>
      </c>
    </row>
    <row r="32" spans="1:22" ht="18" customHeight="1">
      <c r="A32" s="315" t="s">
        <v>944</v>
      </c>
      <c r="B32" s="316" t="s">
        <v>199</v>
      </c>
      <c r="C32" s="316" t="s">
        <v>414</v>
      </c>
      <c r="D32" s="316" t="s">
        <v>316</v>
      </c>
      <c r="E32" s="317" t="s">
        <v>302</v>
      </c>
      <c r="F32" s="318">
        <v>32</v>
      </c>
      <c r="G32" s="319" t="s">
        <v>258</v>
      </c>
      <c r="H32" s="740"/>
      <c r="I32" s="320">
        <f>IFERROR(VLOOKUP(U32,プルダウンリスト!$D$15:$E$70,2,FALSE),"")</f>
        <v>16800</v>
      </c>
      <c r="J32" s="320">
        <f t="shared" si="0"/>
        <v>537</v>
      </c>
      <c r="K32" s="740" t="s">
        <v>71</v>
      </c>
      <c r="L32" s="740" t="s">
        <v>71</v>
      </c>
      <c r="M32" s="740" t="s">
        <v>71</v>
      </c>
      <c r="N32" s="740" t="s">
        <v>71</v>
      </c>
      <c r="O32" s="740" t="s">
        <v>71</v>
      </c>
      <c r="P32" s="321" t="s">
        <v>405</v>
      </c>
      <c r="Q32" s="317"/>
      <c r="R32" s="316" t="s">
        <v>261</v>
      </c>
      <c r="S32" s="741"/>
      <c r="T32"/>
      <c r="U32" s="564" t="str">
        <f t="shared" si="1"/>
        <v>田急傾斜</v>
      </c>
    </row>
    <row r="33" spans="1:21" ht="18" customHeight="1">
      <c r="A33" s="315" t="s">
        <v>944</v>
      </c>
      <c r="B33" s="316" t="s">
        <v>199</v>
      </c>
      <c r="C33" s="316" t="s">
        <v>414</v>
      </c>
      <c r="D33" s="316" t="s">
        <v>317</v>
      </c>
      <c r="E33" s="317" t="s">
        <v>302</v>
      </c>
      <c r="F33" s="318">
        <v>712</v>
      </c>
      <c r="G33" s="319" t="s">
        <v>258</v>
      </c>
      <c r="H33" s="740"/>
      <c r="I33" s="320">
        <f>IFERROR(VLOOKUP(U33,プルダウンリスト!$D$15:$E$70,2,FALSE),"")</f>
        <v>16800</v>
      </c>
      <c r="J33" s="320">
        <f t="shared" si="0"/>
        <v>11961</v>
      </c>
      <c r="K33" s="740" t="s">
        <v>71</v>
      </c>
      <c r="L33" s="740" t="s">
        <v>71</v>
      </c>
      <c r="M33" s="740" t="s">
        <v>71</v>
      </c>
      <c r="N33" s="740" t="s">
        <v>71</v>
      </c>
      <c r="O33" s="740" t="s">
        <v>71</v>
      </c>
      <c r="P33" s="321" t="s">
        <v>405</v>
      </c>
      <c r="Q33" s="317"/>
      <c r="R33" s="316" t="s">
        <v>261</v>
      </c>
      <c r="S33" s="741"/>
      <c r="T33"/>
      <c r="U33" s="564" t="str">
        <f t="shared" si="1"/>
        <v>田急傾斜</v>
      </c>
    </row>
    <row r="34" spans="1:21" ht="18" customHeight="1">
      <c r="A34" s="315" t="s">
        <v>944</v>
      </c>
      <c r="B34" s="316" t="s">
        <v>199</v>
      </c>
      <c r="C34" s="316" t="s">
        <v>414</v>
      </c>
      <c r="D34" s="316" t="s">
        <v>318</v>
      </c>
      <c r="E34" s="317" t="s">
        <v>302</v>
      </c>
      <c r="F34" s="318">
        <v>286</v>
      </c>
      <c r="G34" s="319" t="s">
        <v>258</v>
      </c>
      <c r="H34" s="740"/>
      <c r="I34" s="320">
        <f>IFERROR(VLOOKUP(U34,プルダウンリスト!$D$15:$E$70,2,FALSE),"")</f>
        <v>16800</v>
      </c>
      <c r="J34" s="320">
        <f t="shared" si="0"/>
        <v>4804</v>
      </c>
      <c r="K34" s="740" t="s">
        <v>71</v>
      </c>
      <c r="L34" s="740" t="s">
        <v>71</v>
      </c>
      <c r="M34" s="740" t="s">
        <v>71</v>
      </c>
      <c r="N34" s="740" t="s">
        <v>71</v>
      </c>
      <c r="O34" s="740" t="s">
        <v>71</v>
      </c>
      <c r="P34" s="321" t="s">
        <v>405</v>
      </c>
      <c r="Q34" s="317"/>
      <c r="R34" s="316" t="s">
        <v>261</v>
      </c>
      <c r="S34" s="741"/>
      <c r="T34"/>
      <c r="U34" s="564" t="str">
        <f t="shared" si="1"/>
        <v>田急傾斜</v>
      </c>
    </row>
    <row r="35" spans="1:21" ht="18" customHeight="1">
      <c r="A35" s="315" t="s">
        <v>944</v>
      </c>
      <c r="B35" s="316" t="s">
        <v>199</v>
      </c>
      <c r="C35" s="316" t="s">
        <v>414</v>
      </c>
      <c r="D35" s="316" t="s">
        <v>319</v>
      </c>
      <c r="E35" s="317" t="s">
        <v>302</v>
      </c>
      <c r="F35" s="318">
        <v>483</v>
      </c>
      <c r="G35" s="319" t="s">
        <v>258</v>
      </c>
      <c r="H35" s="740"/>
      <c r="I35" s="320">
        <f>IFERROR(VLOOKUP(U35,プルダウンリスト!$D$15:$E$70,2,FALSE),"")</f>
        <v>16800</v>
      </c>
      <c r="J35" s="320">
        <f t="shared" si="0"/>
        <v>8114</v>
      </c>
      <c r="K35" s="740" t="s">
        <v>71</v>
      </c>
      <c r="L35" s="740" t="s">
        <v>71</v>
      </c>
      <c r="M35" s="740" t="s">
        <v>71</v>
      </c>
      <c r="N35" s="740" t="s">
        <v>71</v>
      </c>
      <c r="O35" s="740" t="s">
        <v>71</v>
      </c>
      <c r="P35" s="321" t="s">
        <v>405</v>
      </c>
      <c r="Q35" s="317"/>
      <c r="R35" s="316" t="s">
        <v>261</v>
      </c>
      <c r="S35" s="741"/>
      <c r="T35"/>
      <c r="U35" s="564" t="str">
        <f t="shared" si="1"/>
        <v>田急傾斜</v>
      </c>
    </row>
    <row r="36" spans="1:21" ht="18" customHeight="1">
      <c r="A36" s="315" t="s">
        <v>944</v>
      </c>
      <c r="B36" s="316" t="s">
        <v>199</v>
      </c>
      <c r="C36" s="316" t="s">
        <v>414</v>
      </c>
      <c r="D36" s="316" t="s">
        <v>322</v>
      </c>
      <c r="E36" s="317" t="s">
        <v>302</v>
      </c>
      <c r="F36" s="318">
        <v>252</v>
      </c>
      <c r="G36" s="319" t="s">
        <v>258</v>
      </c>
      <c r="H36" s="740"/>
      <c r="I36" s="320">
        <f>IFERROR(VLOOKUP(U36,プルダウンリスト!$D$15:$E$70,2,FALSE),"")</f>
        <v>16800</v>
      </c>
      <c r="J36" s="320">
        <f t="shared" si="0"/>
        <v>4233</v>
      </c>
      <c r="K36" s="740" t="s">
        <v>71</v>
      </c>
      <c r="L36" s="740" t="s">
        <v>71</v>
      </c>
      <c r="M36" s="740" t="s">
        <v>71</v>
      </c>
      <c r="N36" s="740" t="s">
        <v>71</v>
      </c>
      <c r="O36" s="740" t="s">
        <v>71</v>
      </c>
      <c r="P36" s="321" t="s">
        <v>405</v>
      </c>
      <c r="Q36" s="317"/>
      <c r="R36" s="316" t="s">
        <v>261</v>
      </c>
      <c r="S36" s="741"/>
      <c r="T36"/>
      <c r="U36" s="564" t="str">
        <f t="shared" si="1"/>
        <v>田急傾斜</v>
      </c>
    </row>
    <row r="37" spans="1:21" ht="18" customHeight="1">
      <c r="A37" s="315" t="s">
        <v>944</v>
      </c>
      <c r="B37" s="316" t="s">
        <v>199</v>
      </c>
      <c r="C37" s="316" t="s">
        <v>414</v>
      </c>
      <c r="D37" s="316" t="s">
        <v>323</v>
      </c>
      <c r="E37" s="317" t="s">
        <v>302</v>
      </c>
      <c r="F37" s="318">
        <v>280</v>
      </c>
      <c r="G37" s="319" t="s">
        <v>258</v>
      </c>
      <c r="H37" s="740"/>
      <c r="I37" s="320">
        <f>IFERROR(VLOOKUP(U37,プルダウンリスト!$D$15:$E$70,2,FALSE),"")</f>
        <v>16800</v>
      </c>
      <c r="J37" s="320">
        <f t="shared" si="0"/>
        <v>4704</v>
      </c>
      <c r="K37" s="740" t="s">
        <v>71</v>
      </c>
      <c r="L37" s="740" t="s">
        <v>71</v>
      </c>
      <c r="M37" s="740" t="s">
        <v>71</v>
      </c>
      <c r="N37" s="740" t="s">
        <v>71</v>
      </c>
      <c r="O37" s="740" t="s">
        <v>71</v>
      </c>
      <c r="P37" s="321" t="s">
        <v>405</v>
      </c>
      <c r="Q37" s="317"/>
      <c r="R37" s="316" t="s">
        <v>261</v>
      </c>
      <c r="S37" s="741"/>
      <c r="T37"/>
      <c r="U37" s="564" t="str">
        <f t="shared" si="1"/>
        <v>田急傾斜</v>
      </c>
    </row>
    <row r="38" spans="1:21" ht="18" customHeight="1">
      <c r="A38" s="315" t="s">
        <v>944</v>
      </c>
      <c r="B38" s="316" t="s">
        <v>199</v>
      </c>
      <c r="C38" s="316" t="s">
        <v>414</v>
      </c>
      <c r="D38" s="316" t="s">
        <v>260</v>
      </c>
      <c r="E38" s="317" t="s">
        <v>302</v>
      </c>
      <c r="F38" s="318">
        <v>168</v>
      </c>
      <c r="G38" s="319" t="s">
        <v>258</v>
      </c>
      <c r="H38" s="740"/>
      <c r="I38" s="320">
        <f>IFERROR(VLOOKUP(U38,プルダウンリスト!$D$15:$E$70,2,FALSE),"")</f>
        <v>16800</v>
      </c>
      <c r="J38" s="320">
        <f t="shared" si="0"/>
        <v>2822</v>
      </c>
      <c r="K38" s="740" t="s">
        <v>71</v>
      </c>
      <c r="L38" s="740" t="s">
        <v>71</v>
      </c>
      <c r="M38" s="740" t="s">
        <v>71</v>
      </c>
      <c r="N38" s="740" t="s">
        <v>71</v>
      </c>
      <c r="O38" s="740" t="s">
        <v>71</v>
      </c>
      <c r="P38" s="321" t="s">
        <v>405</v>
      </c>
      <c r="Q38" s="317"/>
      <c r="R38" s="316" t="s">
        <v>261</v>
      </c>
      <c r="S38" s="741" t="s">
        <v>103</v>
      </c>
      <c r="T38"/>
      <c r="U38" s="564" t="str">
        <f t="shared" si="1"/>
        <v>田急傾斜</v>
      </c>
    </row>
    <row r="39" spans="1:21" ht="18" customHeight="1">
      <c r="A39" s="315" t="s">
        <v>944</v>
      </c>
      <c r="B39" s="316" t="s">
        <v>199</v>
      </c>
      <c r="C39" s="316" t="s">
        <v>415</v>
      </c>
      <c r="D39" s="316" t="s">
        <v>319</v>
      </c>
      <c r="E39" s="317" t="s">
        <v>302</v>
      </c>
      <c r="F39" s="318">
        <v>188</v>
      </c>
      <c r="G39" s="319" t="s">
        <v>258</v>
      </c>
      <c r="H39" s="740"/>
      <c r="I39" s="320">
        <f>IFERROR(VLOOKUP(U39,プルダウンリスト!$D$15:$E$70,2,FALSE),"")</f>
        <v>16800</v>
      </c>
      <c r="J39" s="320">
        <f t="shared" si="0"/>
        <v>3158</v>
      </c>
      <c r="K39" s="740" t="s">
        <v>71</v>
      </c>
      <c r="L39" s="740" t="s">
        <v>71</v>
      </c>
      <c r="M39" s="740" t="s">
        <v>71</v>
      </c>
      <c r="N39" s="740" t="s">
        <v>71</v>
      </c>
      <c r="O39" s="740" t="s">
        <v>71</v>
      </c>
      <c r="P39" s="321" t="s">
        <v>405</v>
      </c>
      <c r="Q39" s="317"/>
      <c r="R39" s="316" t="s">
        <v>261</v>
      </c>
      <c r="S39" s="741"/>
      <c r="T39"/>
      <c r="U39" s="564" t="str">
        <f t="shared" si="1"/>
        <v>田急傾斜</v>
      </c>
    </row>
    <row r="40" spans="1:21" ht="18" customHeight="1">
      <c r="A40" s="315" t="s">
        <v>944</v>
      </c>
      <c r="B40" s="316" t="s">
        <v>199</v>
      </c>
      <c r="C40" s="316" t="s">
        <v>415</v>
      </c>
      <c r="D40" s="316" t="s">
        <v>322</v>
      </c>
      <c r="E40" s="317" t="s">
        <v>302</v>
      </c>
      <c r="F40" s="318">
        <v>720</v>
      </c>
      <c r="G40" s="319" t="s">
        <v>258</v>
      </c>
      <c r="H40" s="740"/>
      <c r="I40" s="320">
        <f>IFERROR(VLOOKUP(U40,プルダウンリスト!$D$15:$E$70,2,FALSE),"")</f>
        <v>16800</v>
      </c>
      <c r="J40" s="320">
        <f t="shared" si="0"/>
        <v>12096</v>
      </c>
      <c r="K40" s="740" t="s">
        <v>71</v>
      </c>
      <c r="L40" s="740" t="s">
        <v>71</v>
      </c>
      <c r="M40" s="740" t="s">
        <v>71</v>
      </c>
      <c r="N40" s="740" t="s">
        <v>71</v>
      </c>
      <c r="O40" s="740" t="s">
        <v>71</v>
      </c>
      <c r="P40" s="321" t="s">
        <v>405</v>
      </c>
      <c r="Q40" s="317"/>
      <c r="R40" s="316" t="s">
        <v>261</v>
      </c>
      <c r="S40" s="741"/>
      <c r="T40"/>
      <c r="U40" s="564" t="str">
        <f t="shared" si="1"/>
        <v>田急傾斜</v>
      </c>
    </row>
    <row r="41" spans="1:21" ht="18" customHeight="1">
      <c r="A41" s="315" t="s">
        <v>944</v>
      </c>
      <c r="B41" s="316" t="s">
        <v>199</v>
      </c>
      <c r="C41" s="316" t="s">
        <v>415</v>
      </c>
      <c r="D41" s="316" t="s">
        <v>323</v>
      </c>
      <c r="E41" s="317" t="s">
        <v>302</v>
      </c>
      <c r="F41" s="318">
        <v>547</v>
      </c>
      <c r="G41" s="319" t="s">
        <v>258</v>
      </c>
      <c r="H41" s="740"/>
      <c r="I41" s="320">
        <f>IFERROR(VLOOKUP(U41,プルダウンリスト!$D$15:$E$70,2,FALSE),"")</f>
        <v>16800</v>
      </c>
      <c r="J41" s="320">
        <f t="shared" si="0"/>
        <v>9189</v>
      </c>
      <c r="K41" s="740" t="s">
        <v>71</v>
      </c>
      <c r="L41" s="740" t="s">
        <v>71</v>
      </c>
      <c r="M41" s="740" t="s">
        <v>71</v>
      </c>
      <c r="N41" s="740" t="s">
        <v>71</v>
      </c>
      <c r="O41" s="740" t="s">
        <v>71</v>
      </c>
      <c r="P41" s="321" t="s">
        <v>405</v>
      </c>
      <c r="Q41" s="317"/>
      <c r="R41" s="316" t="s">
        <v>261</v>
      </c>
      <c r="S41" s="741"/>
      <c r="T41"/>
      <c r="U41" s="564" t="str">
        <f t="shared" si="1"/>
        <v>田急傾斜</v>
      </c>
    </row>
    <row r="42" spans="1:21" ht="18" customHeight="1">
      <c r="A42" s="315" t="s">
        <v>944</v>
      </c>
      <c r="B42" s="316" t="s">
        <v>199</v>
      </c>
      <c r="C42" s="316" t="s">
        <v>416</v>
      </c>
      <c r="D42" s="316" t="s">
        <v>260</v>
      </c>
      <c r="E42" s="317" t="s">
        <v>302</v>
      </c>
      <c r="F42" s="318">
        <v>690</v>
      </c>
      <c r="G42" s="319" t="s">
        <v>258</v>
      </c>
      <c r="H42" s="740"/>
      <c r="I42" s="320">
        <f>IFERROR(VLOOKUP(U42,プルダウンリスト!$D$15:$E$70,2,FALSE),"")</f>
        <v>16800</v>
      </c>
      <c r="J42" s="320">
        <f t="shared" si="0"/>
        <v>11592</v>
      </c>
      <c r="K42" s="740" t="s">
        <v>71</v>
      </c>
      <c r="L42" s="740" t="s">
        <v>71</v>
      </c>
      <c r="M42" s="740" t="s">
        <v>71</v>
      </c>
      <c r="N42" s="740" t="s">
        <v>71</v>
      </c>
      <c r="O42" s="740" t="s">
        <v>71</v>
      </c>
      <c r="P42" s="321" t="s">
        <v>405</v>
      </c>
      <c r="Q42" s="317"/>
      <c r="R42" s="316" t="s">
        <v>261</v>
      </c>
      <c r="S42" s="741"/>
      <c r="T42"/>
      <c r="U42" s="564" t="str">
        <f t="shared" si="1"/>
        <v>田急傾斜</v>
      </c>
    </row>
    <row r="43" spans="1:21" ht="18" customHeight="1">
      <c r="A43" s="315" t="s">
        <v>944</v>
      </c>
      <c r="B43" s="316" t="s">
        <v>199</v>
      </c>
      <c r="C43" s="316" t="s">
        <v>416</v>
      </c>
      <c r="D43" s="316" t="s">
        <v>313</v>
      </c>
      <c r="E43" s="317" t="s">
        <v>302</v>
      </c>
      <c r="F43" s="318">
        <v>400</v>
      </c>
      <c r="G43" s="319" t="s">
        <v>258</v>
      </c>
      <c r="H43" s="740"/>
      <c r="I43" s="320">
        <f>IFERROR(VLOOKUP(U43,プルダウンリスト!$D$15:$E$70,2,FALSE),"")</f>
        <v>16800</v>
      </c>
      <c r="J43" s="320">
        <f t="shared" si="0"/>
        <v>6720</v>
      </c>
      <c r="K43" s="740" t="s">
        <v>71</v>
      </c>
      <c r="L43" s="740" t="s">
        <v>71</v>
      </c>
      <c r="M43" s="740" t="s">
        <v>71</v>
      </c>
      <c r="N43" s="740" t="s">
        <v>71</v>
      </c>
      <c r="O43" s="740" t="s">
        <v>71</v>
      </c>
      <c r="P43" s="321" t="s">
        <v>405</v>
      </c>
      <c r="Q43" s="317"/>
      <c r="R43" s="316" t="s">
        <v>261</v>
      </c>
      <c r="S43" s="741"/>
      <c r="T43"/>
      <c r="U43" s="564" t="str">
        <f t="shared" si="1"/>
        <v>田急傾斜</v>
      </c>
    </row>
    <row r="44" spans="1:21" ht="18" customHeight="1">
      <c r="A44" s="315" t="s">
        <v>944</v>
      </c>
      <c r="B44" s="316" t="s">
        <v>199</v>
      </c>
      <c r="C44" s="316" t="s">
        <v>416</v>
      </c>
      <c r="D44" s="316" t="s">
        <v>314</v>
      </c>
      <c r="E44" s="317" t="s">
        <v>302</v>
      </c>
      <c r="F44" s="318">
        <v>212</v>
      </c>
      <c r="G44" s="319" t="s">
        <v>258</v>
      </c>
      <c r="H44" s="740"/>
      <c r="I44" s="320">
        <f>IFERROR(VLOOKUP(U44,プルダウンリスト!$D$15:$E$70,2,FALSE),"")</f>
        <v>16800</v>
      </c>
      <c r="J44" s="320">
        <f t="shared" si="0"/>
        <v>3561</v>
      </c>
      <c r="K44" s="740" t="s">
        <v>71</v>
      </c>
      <c r="L44" s="740" t="s">
        <v>71</v>
      </c>
      <c r="M44" s="740" t="s">
        <v>71</v>
      </c>
      <c r="N44" s="740" t="s">
        <v>71</v>
      </c>
      <c r="O44" s="740" t="s">
        <v>71</v>
      </c>
      <c r="P44" s="321" t="s">
        <v>405</v>
      </c>
      <c r="Q44" s="317"/>
      <c r="R44" s="316" t="s">
        <v>261</v>
      </c>
      <c r="S44" s="741"/>
      <c r="T44"/>
      <c r="U44" s="564" t="str">
        <f t="shared" si="1"/>
        <v>田急傾斜</v>
      </c>
    </row>
    <row r="45" spans="1:21" ht="18" customHeight="1">
      <c r="A45" s="315" t="s">
        <v>944</v>
      </c>
      <c r="B45" s="316" t="s">
        <v>199</v>
      </c>
      <c r="C45" s="316" t="s">
        <v>416</v>
      </c>
      <c r="D45" s="316" t="s">
        <v>315</v>
      </c>
      <c r="E45" s="317" t="s">
        <v>302</v>
      </c>
      <c r="F45" s="318">
        <v>793</v>
      </c>
      <c r="G45" s="319" t="s">
        <v>258</v>
      </c>
      <c r="H45" s="740"/>
      <c r="I45" s="320">
        <f>IFERROR(VLOOKUP(U45,プルダウンリスト!$D$15:$E$70,2,FALSE),"")</f>
        <v>16800</v>
      </c>
      <c r="J45" s="320">
        <f t="shared" si="0"/>
        <v>13322</v>
      </c>
      <c r="K45" s="740" t="s">
        <v>71</v>
      </c>
      <c r="L45" s="740" t="s">
        <v>71</v>
      </c>
      <c r="M45" s="740" t="s">
        <v>71</v>
      </c>
      <c r="N45" s="740" t="s">
        <v>71</v>
      </c>
      <c r="O45" s="740" t="s">
        <v>71</v>
      </c>
      <c r="P45" s="321" t="s">
        <v>405</v>
      </c>
      <c r="Q45" s="317"/>
      <c r="R45" s="316" t="s">
        <v>261</v>
      </c>
      <c r="S45" s="741"/>
      <c r="T45"/>
      <c r="U45" s="564" t="str">
        <f t="shared" si="1"/>
        <v>田急傾斜</v>
      </c>
    </row>
    <row r="46" spans="1:21" ht="18" customHeight="1">
      <c r="A46" s="315" t="s">
        <v>944</v>
      </c>
      <c r="B46" s="316" t="s">
        <v>199</v>
      </c>
      <c r="C46" s="316" t="s">
        <v>417</v>
      </c>
      <c r="D46" s="316" t="s">
        <v>316</v>
      </c>
      <c r="E46" s="317" t="s">
        <v>302</v>
      </c>
      <c r="F46" s="318">
        <v>536</v>
      </c>
      <c r="G46" s="319" t="s">
        <v>112</v>
      </c>
      <c r="H46" s="740"/>
      <c r="I46" s="320">
        <f>IFERROR(VLOOKUP(U46,プルダウンリスト!$D$15:$E$70,2,FALSE),"")</f>
        <v>6400</v>
      </c>
      <c r="J46" s="320">
        <f t="shared" si="0"/>
        <v>3430</v>
      </c>
      <c r="K46" s="740" t="s">
        <v>71</v>
      </c>
      <c r="L46" s="740" t="s">
        <v>71</v>
      </c>
      <c r="M46" s="740" t="s">
        <v>71</v>
      </c>
      <c r="N46" s="740" t="s">
        <v>71</v>
      </c>
      <c r="O46" s="740" t="s">
        <v>71</v>
      </c>
      <c r="P46" s="321" t="s">
        <v>405</v>
      </c>
      <c r="Q46" s="317"/>
      <c r="R46" s="316" t="s">
        <v>261</v>
      </c>
      <c r="S46" s="741"/>
      <c r="T46"/>
      <c r="U46" s="564" t="str">
        <f t="shared" si="1"/>
        <v>田小区画・不整形</v>
      </c>
    </row>
    <row r="47" spans="1:21" ht="18" customHeight="1">
      <c r="A47" s="315" t="s">
        <v>944</v>
      </c>
      <c r="B47" s="316" t="s">
        <v>199</v>
      </c>
      <c r="C47" s="316" t="s">
        <v>418</v>
      </c>
      <c r="D47" s="316" t="s">
        <v>317</v>
      </c>
      <c r="E47" s="317" t="s">
        <v>302</v>
      </c>
      <c r="F47" s="318">
        <v>491</v>
      </c>
      <c r="G47" s="319" t="s">
        <v>304</v>
      </c>
      <c r="H47" s="740"/>
      <c r="I47" s="320">
        <f>IFERROR(VLOOKUP(U47,プルダウンリスト!$D$15:$E$70,2,FALSE),"")</f>
        <v>6400</v>
      </c>
      <c r="J47" s="320">
        <f t="shared" si="0"/>
        <v>3142</v>
      </c>
      <c r="K47" s="740" t="s">
        <v>71</v>
      </c>
      <c r="L47" s="740" t="s">
        <v>71</v>
      </c>
      <c r="M47" s="740" t="s">
        <v>71</v>
      </c>
      <c r="N47" s="740" t="s">
        <v>71</v>
      </c>
      <c r="O47" s="740" t="s">
        <v>71</v>
      </c>
      <c r="P47" s="321" t="s">
        <v>405</v>
      </c>
      <c r="Q47" s="317"/>
      <c r="R47" s="316" t="s">
        <v>261</v>
      </c>
      <c r="S47" s="741"/>
      <c r="T47"/>
      <c r="U47" s="564" t="str">
        <f t="shared" si="1"/>
        <v>田高齢化・耕作放棄率</v>
      </c>
    </row>
    <row r="48" spans="1:21" ht="18" customHeight="1">
      <c r="A48" s="315" t="s">
        <v>944</v>
      </c>
      <c r="B48" s="316" t="s">
        <v>199</v>
      </c>
      <c r="C48" s="316" t="s">
        <v>419</v>
      </c>
      <c r="D48" s="316" t="s">
        <v>318</v>
      </c>
      <c r="E48" s="317" t="s">
        <v>302</v>
      </c>
      <c r="F48" s="318">
        <v>813</v>
      </c>
      <c r="G48" s="319" t="s">
        <v>259</v>
      </c>
      <c r="H48" s="740"/>
      <c r="I48" s="320">
        <f>IFERROR(VLOOKUP(U48,プルダウンリスト!$D$15:$E$70,2,FALSE),"")</f>
        <v>6400</v>
      </c>
      <c r="J48" s="320">
        <f t="shared" si="0"/>
        <v>5203</v>
      </c>
      <c r="K48" s="740" t="s">
        <v>71</v>
      </c>
      <c r="L48" s="740" t="s">
        <v>71</v>
      </c>
      <c r="M48" s="740" t="s">
        <v>71</v>
      </c>
      <c r="N48" s="740" t="s">
        <v>71</v>
      </c>
      <c r="O48" s="740" t="s">
        <v>71</v>
      </c>
      <c r="P48" s="321" t="s">
        <v>405</v>
      </c>
      <c r="Q48" s="317"/>
      <c r="R48" s="316" t="s">
        <v>261</v>
      </c>
      <c r="S48" s="741"/>
      <c r="T48"/>
      <c r="U48" s="564" t="str">
        <f t="shared" si="1"/>
        <v>田特認基準</v>
      </c>
    </row>
    <row r="49" spans="1:21" ht="18" customHeight="1">
      <c r="A49" s="315" t="s">
        <v>944</v>
      </c>
      <c r="B49" s="316" t="s">
        <v>199</v>
      </c>
      <c r="C49" s="316" t="s">
        <v>419</v>
      </c>
      <c r="D49" s="316" t="s">
        <v>314</v>
      </c>
      <c r="E49" s="317" t="s">
        <v>302</v>
      </c>
      <c r="F49" s="318">
        <v>414</v>
      </c>
      <c r="G49" s="319" t="s">
        <v>305</v>
      </c>
      <c r="H49" s="740"/>
      <c r="I49" s="320">
        <f>IFERROR(VLOOKUP(U49,プルダウンリスト!$D$15:$E$70,2,FALSE),"")</f>
        <v>0</v>
      </c>
      <c r="J49" s="320">
        <f t="shared" si="0"/>
        <v>0</v>
      </c>
      <c r="K49" s="740" t="s">
        <v>71</v>
      </c>
      <c r="L49" s="740" t="s">
        <v>71</v>
      </c>
      <c r="M49" s="740" t="s">
        <v>71</v>
      </c>
      <c r="N49" s="740" t="s">
        <v>71</v>
      </c>
      <c r="O49" s="740" t="s">
        <v>71</v>
      </c>
      <c r="P49" s="321" t="s">
        <v>405</v>
      </c>
      <c r="Q49" s="317"/>
      <c r="R49" s="316" t="s">
        <v>261</v>
      </c>
      <c r="S49" s="741" t="s">
        <v>103</v>
      </c>
      <c r="T49"/>
      <c r="U49" s="564" t="str">
        <f t="shared" si="1"/>
        <v>田交付対象外</v>
      </c>
    </row>
    <row r="50" spans="1:21" ht="18" customHeight="1">
      <c r="A50" s="315" t="s">
        <v>944</v>
      </c>
      <c r="B50" s="316" t="s">
        <v>199</v>
      </c>
      <c r="C50" s="316" t="s">
        <v>419</v>
      </c>
      <c r="D50" s="316" t="s">
        <v>322</v>
      </c>
      <c r="E50" s="317" t="s">
        <v>302</v>
      </c>
      <c r="F50" s="318">
        <v>738</v>
      </c>
      <c r="G50" s="319" t="s">
        <v>258</v>
      </c>
      <c r="H50" s="740"/>
      <c r="I50" s="320">
        <f>IFERROR(VLOOKUP(U50,プルダウンリスト!$D$15:$E$70,2,FALSE),"")</f>
        <v>16800</v>
      </c>
      <c r="J50" s="320">
        <f t="shared" ref="J50:J81" si="2">IFERROR(ROUNDDOWN(F50*I50/1000,0),"")</f>
        <v>12398</v>
      </c>
      <c r="K50" s="740" t="s">
        <v>71</v>
      </c>
      <c r="L50" s="740" t="s">
        <v>103</v>
      </c>
      <c r="M50" s="740" t="s">
        <v>71</v>
      </c>
      <c r="N50" s="740" t="s">
        <v>71</v>
      </c>
      <c r="O50" s="740" t="s">
        <v>71</v>
      </c>
      <c r="P50" s="321" t="s">
        <v>405</v>
      </c>
      <c r="Q50" s="317"/>
      <c r="R50" s="316" t="s">
        <v>261</v>
      </c>
      <c r="S50" s="741"/>
      <c r="T50"/>
      <c r="U50" s="564" t="str">
        <f t="shared" si="1"/>
        <v>田急傾斜</v>
      </c>
    </row>
    <row r="51" spans="1:21" ht="18" customHeight="1">
      <c r="A51" s="315" t="s">
        <v>944</v>
      </c>
      <c r="B51" s="316" t="s">
        <v>199</v>
      </c>
      <c r="C51" s="316" t="s">
        <v>419</v>
      </c>
      <c r="D51" s="316" t="s">
        <v>323</v>
      </c>
      <c r="E51" s="317" t="s">
        <v>302</v>
      </c>
      <c r="F51" s="318">
        <v>865</v>
      </c>
      <c r="G51" s="319" t="s">
        <v>258</v>
      </c>
      <c r="H51" s="740"/>
      <c r="I51" s="320">
        <f>IFERROR(VLOOKUP(U51,プルダウンリスト!$D$15:$E$70,2,FALSE),"")</f>
        <v>16800</v>
      </c>
      <c r="J51" s="320">
        <f t="shared" si="2"/>
        <v>14532</v>
      </c>
      <c r="K51" s="740" t="s">
        <v>71</v>
      </c>
      <c r="L51" s="740" t="s">
        <v>71</v>
      </c>
      <c r="M51" s="740" t="s">
        <v>71</v>
      </c>
      <c r="N51" s="740" t="s">
        <v>71</v>
      </c>
      <c r="O51" s="740" t="s">
        <v>71</v>
      </c>
      <c r="P51" s="321" t="s">
        <v>405</v>
      </c>
      <c r="Q51" s="317"/>
      <c r="R51" s="316" t="s">
        <v>261</v>
      </c>
      <c r="S51" s="741"/>
      <c r="T51"/>
      <c r="U51" s="564" t="str">
        <f t="shared" si="1"/>
        <v>田急傾斜</v>
      </c>
    </row>
    <row r="52" spans="1:21" ht="18" customHeight="1">
      <c r="A52" s="315" t="s">
        <v>944</v>
      </c>
      <c r="B52" s="316" t="s">
        <v>199</v>
      </c>
      <c r="C52" s="316" t="s">
        <v>419</v>
      </c>
      <c r="D52" s="316" t="s">
        <v>323</v>
      </c>
      <c r="E52" s="317" t="s">
        <v>302</v>
      </c>
      <c r="F52" s="318">
        <v>463</v>
      </c>
      <c r="G52" s="319" t="s">
        <v>258</v>
      </c>
      <c r="H52" s="740"/>
      <c r="I52" s="320">
        <f>IFERROR(VLOOKUP(U52,プルダウンリスト!$D$15:$E$70,2,FALSE),"")</f>
        <v>16800</v>
      </c>
      <c r="J52" s="320">
        <f t="shared" si="2"/>
        <v>7778</v>
      </c>
      <c r="K52" s="740" t="s">
        <v>71</v>
      </c>
      <c r="L52" s="740" t="s">
        <v>71</v>
      </c>
      <c r="M52" s="740" t="s">
        <v>71</v>
      </c>
      <c r="N52" s="740" t="s">
        <v>71</v>
      </c>
      <c r="O52" s="740" t="s">
        <v>71</v>
      </c>
      <c r="P52" s="321" t="s">
        <v>405</v>
      </c>
      <c r="Q52" s="317"/>
      <c r="R52" s="316" t="s">
        <v>261</v>
      </c>
      <c r="S52" s="741"/>
      <c r="T52"/>
      <c r="U52" s="564" t="str">
        <f t="shared" si="1"/>
        <v>田急傾斜</v>
      </c>
    </row>
    <row r="53" spans="1:21" ht="18" customHeight="1">
      <c r="A53" s="315" t="s">
        <v>944</v>
      </c>
      <c r="B53" s="316" t="s">
        <v>199</v>
      </c>
      <c r="C53" s="316" t="s">
        <v>419</v>
      </c>
      <c r="D53" s="316" t="s">
        <v>260</v>
      </c>
      <c r="E53" s="317" t="s">
        <v>302</v>
      </c>
      <c r="F53" s="318">
        <v>162</v>
      </c>
      <c r="G53" s="319" t="s">
        <v>258</v>
      </c>
      <c r="H53" s="740"/>
      <c r="I53" s="320">
        <f>IFERROR(VLOOKUP(U53,プルダウンリスト!$D$15:$E$70,2,FALSE),"")</f>
        <v>16800</v>
      </c>
      <c r="J53" s="320">
        <f t="shared" si="2"/>
        <v>2721</v>
      </c>
      <c r="K53" s="740" t="s">
        <v>71</v>
      </c>
      <c r="L53" s="740" t="s">
        <v>71</v>
      </c>
      <c r="M53" s="740" t="s">
        <v>71</v>
      </c>
      <c r="N53" s="740" t="s">
        <v>71</v>
      </c>
      <c r="O53" s="740" t="s">
        <v>71</v>
      </c>
      <c r="P53" s="321" t="s">
        <v>405</v>
      </c>
      <c r="Q53" s="317"/>
      <c r="R53" s="316" t="s">
        <v>261</v>
      </c>
      <c r="S53" s="741"/>
      <c r="T53"/>
      <c r="U53" s="564" t="str">
        <f t="shared" si="1"/>
        <v>田急傾斜</v>
      </c>
    </row>
    <row r="54" spans="1:21" ht="18" customHeight="1">
      <c r="A54" s="315" t="s">
        <v>944</v>
      </c>
      <c r="B54" s="316" t="s">
        <v>199</v>
      </c>
      <c r="C54" s="316" t="s">
        <v>420</v>
      </c>
      <c r="D54" s="316" t="s">
        <v>313</v>
      </c>
      <c r="E54" s="317" t="s">
        <v>307</v>
      </c>
      <c r="F54" s="318">
        <v>1840</v>
      </c>
      <c r="G54" s="319" t="s">
        <v>258</v>
      </c>
      <c r="H54" s="740"/>
      <c r="I54" s="320">
        <f>IFERROR(VLOOKUP(U54,プルダウンリスト!$D$15:$E$70,2,FALSE),"")</f>
        <v>9200</v>
      </c>
      <c r="J54" s="320">
        <f t="shared" si="2"/>
        <v>16928</v>
      </c>
      <c r="K54" s="740" t="s">
        <v>71</v>
      </c>
      <c r="L54" s="740" t="s">
        <v>71</v>
      </c>
      <c r="M54" s="740" t="s">
        <v>71</v>
      </c>
      <c r="N54" s="740" t="s">
        <v>71</v>
      </c>
      <c r="O54" s="740" t="s">
        <v>71</v>
      </c>
      <c r="P54" s="321" t="s">
        <v>405</v>
      </c>
      <c r="Q54" s="317"/>
      <c r="R54" s="316" t="s">
        <v>261</v>
      </c>
      <c r="S54" s="741"/>
      <c r="T54"/>
      <c r="U54" s="564" t="str">
        <f t="shared" si="1"/>
        <v>畑急傾斜</v>
      </c>
    </row>
    <row r="55" spans="1:21" ht="18" customHeight="1">
      <c r="A55" s="315" t="s">
        <v>944</v>
      </c>
      <c r="B55" s="316" t="s">
        <v>199</v>
      </c>
      <c r="C55" s="316" t="s">
        <v>420</v>
      </c>
      <c r="D55" s="316" t="s">
        <v>314</v>
      </c>
      <c r="E55" s="317" t="s">
        <v>307</v>
      </c>
      <c r="F55" s="318">
        <v>1647</v>
      </c>
      <c r="G55" s="319" t="s">
        <v>1664</v>
      </c>
      <c r="H55" s="740"/>
      <c r="I55" s="320">
        <f>IFERROR(VLOOKUP(U55,プルダウンリスト!$D$15:$E$70,2,FALSE),"")</f>
        <v>0</v>
      </c>
      <c r="J55" s="320">
        <f t="shared" si="2"/>
        <v>0</v>
      </c>
      <c r="K55" s="740" t="s">
        <v>71</v>
      </c>
      <c r="L55" s="740" t="s">
        <v>71</v>
      </c>
      <c r="M55" s="740" t="s">
        <v>71</v>
      </c>
      <c r="N55" s="740" t="s">
        <v>71</v>
      </c>
      <c r="O55" s="740" t="s">
        <v>71</v>
      </c>
      <c r="P55" s="321" t="s">
        <v>405</v>
      </c>
      <c r="Q55" s="317"/>
      <c r="R55" s="316" t="s">
        <v>261</v>
      </c>
      <c r="S55" s="741"/>
      <c r="T55"/>
      <c r="U55" s="564" t="str">
        <f t="shared" si="1"/>
        <v>畑交付対象外（田畑混在地以外）</v>
      </c>
    </row>
    <row r="56" spans="1:21" ht="18" customHeight="1">
      <c r="A56" s="315" t="s">
        <v>944</v>
      </c>
      <c r="B56" s="316" t="s">
        <v>199</v>
      </c>
      <c r="C56" s="316" t="s">
        <v>420</v>
      </c>
      <c r="D56" s="316" t="s">
        <v>315</v>
      </c>
      <c r="E56" s="317" t="s">
        <v>307</v>
      </c>
      <c r="F56" s="318">
        <v>975</v>
      </c>
      <c r="G56" s="319" t="s">
        <v>1663</v>
      </c>
      <c r="H56" s="740"/>
      <c r="I56" s="320">
        <f>IFERROR(VLOOKUP(U56,プルダウンリスト!$D$15:$E$70,2,FALSE),"")</f>
        <v>0</v>
      </c>
      <c r="J56" s="320">
        <f t="shared" si="2"/>
        <v>0</v>
      </c>
      <c r="K56" s="740" t="s">
        <v>71</v>
      </c>
      <c r="L56" s="740" t="s">
        <v>71</v>
      </c>
      <c r="M56" s="740" t="s">
        <v>71</v>
      </c>
      <c r="N56" s="740" t="s">
        <v>71</v>
      </c>
      <c r="O56" s="740" t="s">
        <v>71</v>
      </c>
      <c r="P56" s="321" t="s">
        <v>405</v>
      </c>
      <c r="Q56" s="317"/>
      <c r="R56" s="316" t="s">
        <v>261</v>
      </c>
      <c r="S56" s="741"/>
      <c r="T56"/>
      <c r="U56" s="564" t="str">
        <f t="shared" si="1"/>
        <v>畑交付対象外（田畑混在地）</v>
      </c>
    </row>
    <row r="57" spans="1:21" ht="18" customHeight="1">
      <c r="A57" s="315" t="s">
        <v>944</v>
      </c>
      <c r="B57" s="316" t="s">
        <v>199</v>
      </c>
      <c r="C57" s="316" t="s">
        <v>421</v>
      </c>
      <c r="D57" s="316" t="s">
        <v>316</v>
      </c>
      <c r="E57" s="317" t="s">
        <v>307</v>
      </c>
      <c r="F57" s="318">
        <v>1233</v>
      </c>
      <c r="G57" s="319" t="s">
        <v>303</v>
      </c>
      <c r="H57" s="740"/>
      <c r="I57" s="320">
        <f>IFERROR(VLOOKUP(U57,プルダウンリスト!$D$15:$E$70,2,FALSE),"")</f>
        <v>2800</v>
      </c>
      <c r="J57" s="320">
        <f t="shared" si="2"/>
        <v>3452</v>
      </c>
      <c r="K57" s="740" t="s">
        <v>103</v>
      </c>
      <c r="L57" s="740" t="s">
        <v>71</v>
      </c>
      <c r="M57" s="740" t="s">
        <v>71</v>
      </c>
      <c r="N57" s="740" t="s">
        <v>71</v>
      </c>
      <c r="O57" s="740" t="s">
        <v>71</v>
      </c>
      <c r="P57" s="321" t="s">
        <v>405</v>
      </c>
      <c r="Q57" s="317"/>
      <c r="R57" s="316" t="s">
        <v>261</v>
      </c>
      <c r="S57" s="741"/>
      <c r="T57"/>
      <c r="U57" s="564" t="str">
        <f t="shared" si="1"/>
        <v>畑緩傾斜</v>
      </c>
    </row>
    <row r="58" spans="1:21" ht="18" customHeight="1">
      <c r="A58" s="315" t="s">
        <v>944</v>
      </c>
      <c r="B58" s="316" t="s">
        <v>199</v>
      </c>
      <c r="C58" s="316" t="s">
        <v>421</v>
      </c>
      <c r="D58" s="316" t="s">
        <v>317</v>
      </c>
      <c r="E58" s="317" t="s">
        <v>307</v>
      </c>
      <c r="F58" s="318">
        <v>869</v>
      </c>
      <c r="G58" s="319" t="s">
        <v>304</v>
      </c>
      <c r="H58" s="740"/>
      <c r="I58" s="320">
        <f>IFERROR(VLOOKUP(U58,プルダウンリスト!$D$15:$E$70,2,FALSE),"")</f>
        <v>2800</v>
      </c>
      <c r="J58" s="320">
        <f t="shared" si="2"/>
        <v>2433</v>
      </c>
      <c r="K58" s="740" t="s">
        <v>71</v>
      </c>
      <c r="L58" s="740" t="s">
        <v>71</v>
      </c>
      <c r="M58" s="740" t="s">
        <v>71</v>
      </c>
      <c r="N58" s="740" t="s">
        <v>71</v>
      </c>
      <c r="O58" s="740" t="s">
        <v>103</v>
      </c>
      <c r="P58" s="321" t="s">
        <v>405</v>
      </c>
      <c r="Q58" s="317"/>
      <c r="R58" s="316" t="s">
        <v>261</v>
      </c>
      <c r="S58" s="741"/>
      <c r="T58"/>
      <c r="U58" s="564" t="str">
        <f t="shared" si="1"/>
        <v>畑高齢化・耕作放棄率</v>
      </c>
    </row>
    <row r="59" spans="1:21" ht="18" customHeight="1">
      <c r="A59" s="315" t="s">
        <v>944</v>
      </c>
      <c r="B59" s="316" t="s">
        <v>199</v>
      </c>
      <c r="C59" s="316" t="s">
        <v>421</v>
      </c>
      <c r="D59" s="316" t="s">
        <v>318</v>
      </c>
      <c r="E59" s="317" t="s">
        <v>307</v>
      </c>
      <c r="F59" s="318">
        <v>1477</v>
      </c>
      <c r="G59" s="319" t="s">
        <v>259</v>
      </c>
      <c r="H59" s="740"/>
      <c r="I59" s="320">
        <f>IFERROR(VLOOKUP(U59,プルダウンリスト!$D$15:$E$70,2,FALSE),"")</f>
        <v>2800</v>
      </c>
      <c r="J59" s="320">
        <f t="shared" si="2"/>
        <v>4135</v>
      </c>
      <c r="K59" s="740" t="s">
        <v>71</v>
      </c>
      <c r="L59" s="740" t="s">
        <v>71</v>
      </c>
      <c r="M59" s="740" t="s">
        <v>71</v>
      </c>
      <c r="N59" s="740" t="s">
        <v>71</v>
      </c>
      <c r="O59" s="740" t="s">
        <v>71</v>
      </c>
      <c r="P59" s="321" t="s">
        <v>405</v>
      </c>
      <c r="Q59" s="317"/>
      <c r="R59" s="316" t="s">
        <v>261</v>
      </c>
      <c r="S59" s="741" t="s">
        <v>103</v>
      </c>
      <c r="T59"/>
      <c r="U59" s="564" t="str">
        <f t="shared" si="1"/>
        <v>畑特認基準</v>
      </c>
    </row>
    <row r="60" spans="1:21" ht="18" customHeight="1">
      <c r="A60" s="315" t="s">
        <v>944</v>
      </c>
      <c r="B60" s="316" t="s">
        <v>199</v>
      </c>
      <c r="C60" s="316" t="s">
        <v>421</v>
      </c>
      <c r="D60" s="316" t="s">
        <v>319</v>
      </c>
      <c r="E60" s="317" t="s">
        <v>307</v>
      </c>
      <c r="F60" s="318">
        <v>139</v>
      </c>
      <c r="G60" s="319" t="s">
        <v>1663</v>
      </c>
      <c r="H60" s="740"/>
      <c r="I60" s="320">
        <f>IFERROR(VLOOKUP(U60,プルダウンリスト!$D$15:$E$70,2,FALSE),"")</f>
        <v>0</v>
      </c>
      <c r="J60" s="320">
        <f t="shared" si="2"/>
        <v>0</v>
      </c>
      <c r="K60" s="740" t="s">
        <v>71</v>
      </c>
      <c r="L60" s="740" t="s">
        <v>71</v>
      </c>
      <c r="M60" s="740" t="s">
        <v>71</v>
      </c>
      <c r="N60" s="740" t="s">
        <v>71</v>
      </c>
      <c r="O60" s="740" t="s">
        <v>71</v>
      </c>
      <c r="P60" s="321" t="s">
        <v>405</v>
      </c>
      <c r="Q60" s="317"/>
      <c r="R60" s="316" t="s">
        <v>261</v>
      </c>
      <c r="S60" s="741"/>
      <c r="T60"/>
      <c r="U60" s="564" t="str">
        <f t="shared" si="1"/>
        <v>畑交付対象外（田畑混在地）</v>
      </c>
    </row>
    <row r="61" spans="1:21" ht="18" customHeight="1">
      <c r="A61" s="315" t="s">
        <v>944</v>
      </c>
      <c r="B61" s="316" t="s">
        <v>199</v>
      </c>
      <c r="C61" s="316" t="s">
        <v>422</v>
      </c>
      <c r="D61" s="316" t="s">
        <v>322</v>
      </c>
      <c r="E61" s="317" t="s">
        <v>308</v>
      </c>
      <c r="F61" s="318">
        <v>1590</v>
      </c>
      <c r="G61" s="319" t="s">
        <v>258</v>
      </c>
      <c r="H61" s="740"/>
      <c r="I61" s="320">
        <f>IFERROR(VLOOKUP(U61,プルダウンリスト!$D$15:$E$70,2,FALSE),"")</f>
        <v>8400</v>
      </c>
      <c r="J61" s="320">
        <f t="shared" si="2"/>
        <v>13356</v>
      </c>
      <c r="K61" s="740" t="s">
        <v>71</v>
      </c>
      <c r="L61" s="740" t="s">
        <v>71</v>
      </c>
      <c r="M61" s="740" t="s">
        <v>71</v>
      </c>
      <c r="N61" s="740" t="s">
        <v>71</v>
      </c>
      <c r="O61" s="740" t="s">
        <v>71</v>
      </c>
      <c r="P61" s="321" t="s">
        <v>405</v>
      </c>
      <c r="Q61" s="317"/>
      <c r="R61" s="316" t="s">
        <v>261</v>
      </c>
      <c r="S61" s="741"/>
      <c r="T61"/>
      <c r="U61" s="564" t="str">
        <f t="shared" si="1"/>
        <v>草地急傾斜</v>
      </c>
    </row>
    <row r="62" spans="1:21" ht="18" customHeight="1">
      <c r="A62" s="315" t="s">
        <v>944</v>
      </c>
      <c r="B62" s="316" t="s">
        <v>199</v>
      </c>
      <c r="C62" s="316" t="s">
        <v>422</v>
      </c>
      <c r="D62" s="316" t="s">
        <v>260</v>
      </c>
      <c r="E62" s="317" t="s">
        <v>308</v>
      </c>
      <c r="F62" s="318">
        <v>1444</v>
      </c>
      <c r="G62" s="319" t="s">
        <v>258</v>
      </c>
      <c r="H62" s="740"/>
      <c r="I62" s="320">
        <f>IFERROR(VLOOKUP(U62,プルダウンリスト!$D$15:$E$70,2,FALSE),"")</f>
        <v>8400</v>
      </c>
      <c r="J62" s="320">
        <f t="shared" si="2"/>
        <v>12129</v>
      </c>
      <c r="K62" s="740" t="s">
        <v>71</v>
      </c>
      <c r="L62" s="740" t="s">
        <v>71</v>
      </c>
      <c r="M62" s="740" t="s">
        <v>71</v>
      </c>
      <c r="N62" s="740" t="s">
        <v>71</v>
      </c>
      <c r="O62" s="740" t="s">
        <v>71</v>
      </c>
      <c r="P62" s="321" t="s">
        <v>405</v>
      </c>
      <c r="Q62" s="317"/>
      <c r="R62" s="316" t="s">
        <v>261</v>
      </c>
      <c r="S62" s="741"/>
      <c r="T62"/>
      <c r="U62" s="564" t="str">
        <f t="shared" si="1"/>
        <v>草地急傾斜</v>
      </c>
    </row>
    <row r="63" spans="1:21" ht="18" customHeight="1">
      <c r="A63" s="315" t="s">
        <v>944</v>
      </c>
      <c r="B63" s="316" t="s">
        <v>199</v>
      </c>
      <c r="C63" s="316" t="s">
        <v>422</v>
      </c>
      <c r="D63" s="316" t="s">
        <v>313</v>
      </c>
      <c r="E63" s="317" t="s">
        <v>302</v>
      </c>
      <c r="F63" s="318">
        <v>1105</v>
      </c>
      <c r="G63" s="319" t="s">
        <v>258</v>
      </c>
      <c r="H63" s="740"/>
      <c r="I63" s="320">
        <f>IFERROR(VLOOKUP(U63,プルダウンリスト!$D$15:$E$70,2,FALSE),"")</f>
        <v>16800</v>
      </c>
      <c r="J63" s="320">
        <f t="shared" si="2"/>
        <v>18564</v>
      </c>
      <c r="K63" s="740" t="s">
        <v>71</v>
      </c>
      <c r="L63" s="740" t="s">
        <v>71</v>
      </c>
      <c r="M63" s="740" t="s">
        <v>71</v>
      </c>
      <c r="N63" s="740"/>
      <c r="O63" s="740" t="s">
        <v>71</v>
      </c>
      <c r="P63" s="321" t="s">
        <v>405</v>
      </c>
      <c r="Q63" s="317"/>
      <c r="R63" s="316" t="s">
        <v>261</v>
      </c>
      <c r="S63" s="741"/>
      <c r="T63"/>
      <c r="U63" s="564" t="str">
        <f t="shared" si="1"/>
        <v>田急傾斜</v>
      </c>
    </row>
    <row r="64" spans="1:21" ht="18" customHeight="1">
      <c r="A64" s="315" t="s">
        <v>300</v>
      </c>
      <c r="B64" s="316" t="s">
        <v>199</v>
      </c>
      <c r="C64" s="316" t="s">
        <v>423</v>
      </c>
      <c r="D64" s="316" t="s">
        <v>318</v>
      </c>
      <c r="E64" s="317" t="s">
        <v>302</v>
      </c>
      <c r="F64" s="318">
        <v>84</v>
      </c>
      <c r="G64" s="319" t="s">
        <v>258</v>
      </c>
      <c r="H64" s="740"/>
      <c r="I64" s="320">
        <f>IFERROR(VLOOKUP(U64,プルダウンリスト!$D$15:$E$70,2,FALSE),"")</f>
        <v>16800</v>
      </c>
      <c r="J64" s="320">
        <f t="shared" si="2"/>
        <v>1411</v>
      </c>
      <c r="K64" s="740" t="s">
        <v>71</v>
      </c>
      <c r="L64" s="740" t="s">
        <v>71</v>
      </c>
      <c r="M64" s="740" t="s">
        <v>71</v>
      </c>
      <c r="N64" s="740" t="s">
        <v>71</v>
      </c>
      <c r="O64" s="740" t="s">
        <v>71</v>
      </c>
      <c r="P64" s="321" t="s">
        <v>405</v>
      </c>
      <c r="Q64" s="317"/>
      <c r="R64" s="316" t="s">
        <v>261</v>
      </c>
      <c r="S64" s="741"/>
      <c r="T64"/>
      <c r="U64" s="564" t="str">
        <f t="shared" si="1"/>
        <v>田急傾斜</v>
      </c>
    </row>
    <row r="65" spans="1:21" ht="18" customHeight="1">
      <c r="A65" s="315" t="s">
        <v>300</v>
      </c>
      <c r="B65" s="316" t="s">
        <v>199</v>
      </c>
      <c r="C65" s="316" t="s">
        <v>423</v>
      </c>
      <c r="D65" s="316" t="s">
        <v>319</v>
      </c>
      <c r="E65" s="317" t="s">
        <v>302</v>
      </c>
      <c r="F65" s="318">
        <v>220</v>
      </c>
      <c r="G65" s="319" t="s">
        <v>258</v>
      </c>
      <c r="H65" s="740"/>
      <c r="I65" s="320">
        <f>IFERROR(VLOOKUP(U65,プルダウンリスト!$D$15:$E$70,2,FALSE),"")</f>
        <v>16800</v>
      </c>
      <c r="J65" s="320">
        <f t="shared" si="2"/>
        <v>3696</v>
      </c>
      <c r="K65" s="740" t="s">
        <v>71</v>
      </c>
      <c r="L65" s="740" t="s">
        <v>71</v>
      </c>
      <c r="M65" s="740" t="s">
        <v>71</v>
      </c>
      <c r="N65" s="740" t="s">
        <v>71</v>
      </c>
      <c r="O65" s="740" t="s">
        <v>71</v>
      </c>
      <c r="P65" s="321" t="s">
        <v>405</v>
      </c>
      <c r="Q65" s="317"/>
      <c r="R65" s="316" t="s">
        <v>261</v>
      </c>
      <c r="S65" s="741"/>
      <c r="T65"/>
      <c r="U65" s="564" t="str">
        <f t="shared" si="1"/>
        <v>田急傾斜</v>
      </c>
    </row>
    <row r="66" spans="1:21" ht="18" customHeight="1">
      <c r="A66" s="315" t="s">
        <v>300</v>
      </c>
      <c r="B66" s="316" t="s">
        <v>199</v>
      </c>
      <c r="C66" s="316" t="s">
        <v>423</v>
      </c>
      <c r="D66" s="316" t="s">
        <v>322</v>
      </c>
      <c r="E66" s="317" t="s">
        <v>302</v>
      </c>
      <c r="F66" s="318">
        <v>275</v>
      </c>
      <c r="G66" s="319" t="s">
        <v>258</v>
      </c>
      <c r="H66" s="740"/>
      <c r="I66" s="320">
        <f>IFERROR(VLOOKUP(U66,プルダウンリスト!$D$15:$E$70,2,FALSE),"")</f>
        <v>16800</v>
      </c>
      <c r="J66" s="320">
        <f t="shared" si="2"/>
        <v>4620</v>
      </c>
      <c r="K66" s="740" t="s">
        <v>71</v>
      </c>
      <c r="L66" s="740" t="s">
        <v>71</v>
      </c>
      <c r="M66" s="740" t="s">
        <v>71</v>
      </c>
      <c r="N66" s="740" t="s">
        <v>71</v>
      </c>
      <c r="O66" s="740" t="s">
        <v>71</v>
      </c>
      <c r="P66" s="321" t="s">
        <v>405</v>
      </c>
      <c r="Q66" s="317"/>
      <c r="R66" s="316" t="s">
        <v>261</v>
      </c>
      <c r="S66" s="741"/>
      <c r="T66"/>
      <c r="U66" s="564" t="str">
        <f t="shared" si="1"/>
        <v>田急傾斜</v>
      </c>
    </row>
    <row r="67" spans="1:21" ht="18" customHeight="1">
      <c r="A67" s="315" t="s">
        <v>300</v>
      </c>
      <c r="B67" s="316" t="s">
        <v>199</v>
      </c>
      <c r="C67" s="316" t="s">
        <v>423</v>
      </c>
      <c r="D67" s="316" t="s">
        <v>323</v>
      </c>
      <c r="E67" s="317" t="s">
        <v>302</v>
      </c>
      <c r="F67" s="318">
        <v>189</v>
      </c>
      <c r="G67" s="319" t="s">
        <v>258</v>
      </c>
      <c r="H67" s="740"/>
      <c r="I67" s="320">
        <f>IFERROR(VLOOKUP(U67,プルダウンリスト!$D$15:$E$70,2,FALSE),"")</f>
        <v>16800</v>
      </c>
      <c r="J67" s="320">
        <f t="shared" si="2"/>
        <v>3175</v>
      </c>
      <c r="K67" s="740" t="s">
        <v>71</v>
      </c>
      <c r="L67" s="740" t="s">
        <v>71</v>
      </c>
      <c r="M67" s="740" t="s">
        <v>71</v>
      </c>
      <c r="N67" s="740" t="s">
        <v>71</v>
      </c>
      <c r="O67" s="740" t="s">
        <v>71</v>
      </c>
      <c r="P67" s="321" t="s">
        <v>405</v>
      </c>
      <c r="Q67" s="317"/>
      <c r="R67" s="316" t="s">
        <v>261</v>
      </c>
      <c r="S67" s="741"/>
      <c r="T67"/>
      <c r="U67" s="564" t="str">
        <f t="shared" si="1"/>
        <v>田急傾斜</v>
      </c>
    </row>
    <row r="68" spans="1:21" ht="18" customHeight="1">
      <c r="A68" s="315" t="s">
        <v>300</v>
      </c>
      <c r="B68" s="316" t="s">
        <v>199</v>
      </c>
      <c r="C68" s="316" t="s">
        <v>423</v>
      </c>
      <c r="D68" s="316" t="s">
        <v>260</v>
      </c>
      <c r="E68" s="317" t="s">
        <v>302</v>
      </c>
      <c r="F68" s="318">
        <v>912</v>
      </c>
      <c r="G68" s="319" t="s">
        <v>304</v>
      </c>
      <c r="H68" s="740"/>
      <c r="I68" s="320">
        <f>IFERROR(VLOOKUP(U68,プルダウンリスト!$D$15:$E$70,2,FALSE),"")</f>
        <v>6400</v>
      </c>
      <c r="J68" s="320">
        <f t="shared" si="2"/>
        <v>5836</v>
      </c>
      <c r="K68" s="740" t="s">
        <v>71</v>
      </c>
      <c r="L68" s="740" t="s">
        <v>71</v>
      </c>
      <c r="M68" s="740" t="s">
        <v>71</v>
      </c>
      <c r="N68" s="740" t="s">
        <v>71</v>
      </c>
      <c r="O68" s="740" t="s">
        <v>71</v>
      </c>
      <c r="P68" s="321" t="s">
        <v>405</v>
      </c>
      <c r="Q68" s="317"/>
      <c r="R68" s="316" t="s">
        <v>261</v>
      </c>
      <c r="S68" s="741"/>
      <c r="T68"/>
      <c r="U68" s="564" t="str">
        <f t="shared" si="1"/>
        <v>田高齢化・耕作放棄率</v>
      </c>
    </row>
    <row r="69" spans="1:21" ht="18" customHeight="1">
      <c r="A69" s="315" t="s">
        <v>300</v>
      </c>
      <c r="B69" s="316" t="s">
        <v>199</v>
      </c>
      <c r="C69" s="316" t="s">
        <v>423</v>
      </c>
      <c r="D69" s="316" t="s">
        <v>313</v>
      </c>
      <c r="E69" s="317" t="s">
        <v>302</v>
      </c>
      <c r="F69" s="318">
        <v>979</v>
      </c>
      <c r="G69" s="319" t="s">
        <v>213</v>
      </c>
      <c r="H69" s="740"/>
      <c r="I69" s="320">
        <f>IFERROR(VLOOKUP(U69,プルダウンリスト!$D$15:$E$70,2,FALSE),"")</f>
        <v>6400</v>
      </c>
      <c r="J69" s="320">
        <f t="shared" si="2"/>
        <v>6265</v>
      </c>
      <c r="K69" s="740" t="s">
        <v>71</v>
      </c>
      <c r="L69" s="740" t="s">
        <v>71</v>
      </c>
      <c r="M69" s="740" t="s">
        <v>71</v>
      </c>
      <c r="N69" s="740" t="s">
        <v>71</v>
      </c>
      <c r="O69" s="740" t="s">
        <v>71</v>
      </c>
      <c r="P69" s="321" t="s">
        <v>405</v>
      </c>
      <c r="Q69" s="317"/>
      <c r="R69" s="316" t="s">
        <v>261</v>
      </c>
      <c r="S69" s="741"/>
      <c r="T69"/>
      <c r="U69" s="564" t="str">
        <f t="shared" si="1"/>
        <v>田小区画・不整形</v>
      </c>
    </row>
    <row r="70" spans="1:21" ht="18" customHeight="1">
      <c r="A70" s="315" t="s">
        <v>300</v>
      </c>
      <c r="B70" s="316" t="s">
        <v>199</v>
      </c>
      <c r="C70" s="316" t="s">
        <v>423</v>
      </c>
      <c r="D70" s="316" t="s">
        <v>314</v>
      </c>
      <c r="E70" s="317" t="s">
        <v>302</v>
      </c>
      <c r="F70" s="318">
        <v>357</v>
      </c>
      <c r="G70" s="319" t="s">
        <v>258</v>
      </c>
      <c r="H70" s="740"/>
      <c r="I70" s="320">
        <f>IFERROR(VLOOKUP(U70,プルダウンリスト!$D$15:$E$70,2,FALSE),"")</f>
        <v>16800</v>
      </c>
      <c r="J70" s="320">
        <f t="shared" si="2"/>
        <v>5997</v>
      </c>
      <c r="K70" s="740" t="s">
        <v>71</v>
      </c>
      <c r="L70" s="740" t="s">
        <v>71</v>
      </c>
      <c r="M70" s="740" t="s">
        <v>71</v>
      </c>
      <c r="N70" s="740" t="s">
        <v>71</v>
      </c>
      <c r="O70" s="740" t="s">
        <v>71</v>
      </c>
      <c r="P70" s="321" t="s">
        <v>405</v>
      </c>
      <c r="Q70" s="317"/>
      <c r="R70" s="316" t="s">
        <v>261</v>
      </c>
      <c r="S70" s="741" t="s">
        <v>103</v>
      </c>
      <c r="T70"/>
      <c r="U70" s="564" t="str">
        <f t="shared" si="1"/>
        <v>田急傾斜</v>
      </c>
    </row>
    <row r="71" spans="1:21" ht="18" customHeight="1">
      <c r="A71" s="315" t="s">
        <v>300</v>
      </c>
      <c r="B71" s="316" t="s">
        <v>199</v>
      </c>
      <c r="C71" s="316" t="s">
        <v>423</v>
      </c>
      <c r="D71" s="316" t="s">
        <v>315</v>
      </c>
      <c r="E71" s="317" t="s">
        <v>302</v>
      </c>
      <c r="F71" s="318">
        <v>543</v>
      </c>
      <c r="G71" s="319" t="s">
        <v>258</v>
      </c>
      <c r="H71" s="740"/>
      <c r="I71" s="320">
        <f>IFERROR(VLOOKUP(U71,プルダウンリスト!$D$15:$E$70,2,FALSE),"")</f>
        <v>16800</v>
      </c>
      <c r="J71" s="320">
        <f t="shared" si="2"/>
        <v>9122</v>
      </c>
      <c r="K71" s="740" t="s">
        <v>71</v>
      </c>
      <c r="L71" s="740" t="s">
        <v>71</v>
      </c>
      <c r="M71" s="740" t="s">
        <v>71</v>
      </c>
      <c r="N71" s="740" t="s">
        <v>71</v>
      </c>
      <c r="O71" s="740" t="s">
        <v>71</v>
      </c>
      <c r="P71" s="321" t="s">
        <v>405</v>
      </c>
      <c r="Q71" s="317"/>
      <c r="R71" s="316" t="s">
        <v>261</v>
      </c>
      <c r="S71" s="741"/>
      <c r="T71"/>
      <c r="U71" s="564" t="str">
        <f t="shared" si="1"/>
        <v>田急傾斜</v>
      </c>
    </row>
    <row r="72" spans="1:21" ht="18" customHeight="1">
      <c r="A72" s="315" t="s">
        <v>300</v>
      </c>
      <c r="B72" s="316" t="s">
        <v>199</v>
      </c>
      <c r="C72" s="316" t="s">
        <v>423</v>
      </c>
      <c r="D72" s="316" t="s">
        <v>316</v>
      </c>
      <c r="E72" s="317" t="s">
        <v>302</v>
      </c>
      <c r="F72" s="318">
        <v>194</v>
      </c>
      <c r="G72" s="319" t="s">
        <v>258</v>
      </c>
      <c r="H72" s="740"/>
      <c r="I72" s="320">
        <f>IFERROR(VLOOKUP(U72,プルダウンリスト!$D$15:$E$70,2,FALSE),"")</f>
        <v>16800</v>
      </c>
      <c r="J72" s="320">
        <f t="shared" si="2"/>
        <v>3259</v>
      </c>
      <c r="K72" s="740" t="s">
        <v>71</v>
      </c>
      <c r="L72" s="740" t="s">
        <v>71</v>
      </c>
      <c r="M72" s="740" t="s">
        <v>71</v>
      </c>
      <c r="N72" s="740" t="s">
        <v>71</v>
      </c>
      <c r="O72" s="740" t="s">
        <v>71</v>
      </c>
      <c r="P72" s="321" t="s">
        <v>405</v>
      </c>
      <c r="Q72" s="317"/>
      <c r="R72" s="316" t="s">
        <v>261</v>
      </c>
      <c r="S72" s="741"/>
      <c r="T72"/>
      <c r="U72" s="564" t="str">
        <f t="shared" si="1"/>
        <v>田急傾斜</v>
      </c>
    </row>
    <row r="73" spans="1:21" ht="18" customHeight="1">
      <c r="A73" s="315" t="s">
        <v>300</v>
      </c>
      <c r="B73" s="316" t="s">
        <v>199</v>
      </c>
      <c r="C73" s="316" t="s">
        <v>423</v>
      </c>
      <c r="D73" s="316" t="s">
        <v>317</v>
      </c>
      <c r="E73" s="317" t="s">
        <v>302</v>
      </c>
      <c r="F73" s="318">
        <v>56</v>
      </c>
      <c r="G73" s="319" t="s">
        <v>258</v>
      </c>
      <c r="H73" s="740"/>
      <c r="I73" s="320">
        <f>IFERROR(VLOOKUP(U73,プルダウンリスト!$D$15:$E$70,2,FALSE),"")</f>
        <v>16800</v>
      </c>
      <c r="J73" s="320">
        <f t="shared" si="2"/>
        <v>940</v>
      </c>
      <c r="K73" s="740" t="s">
        <v>71</v>
      </c>
      <c r="L73" s="740" t="s">
        <v>71</v>
      </c>
      <c r="M73" s="740" t="s">
        <v>71</v>
      </c>
      <c r="N73" s="740" t="s">
        <v>71</v>
      </c>
      <c r="O73" s="740" t="s">
        <v>71</v>
      </c>
      <c r="P73" s="321" t="s">
        <v>405</v>
      </c>
      <c r="Q73" s="317"/>
      <c r="R73" s="316" t="s">
        <v>261</v>
      </c>
      <c r="S73" s="741"/>
      <c r="T73"/>
      <c r="U73" s="564" t="str">
        <f t="shared" si="1"/>
        <v>田急傾斜</v>
      </c>
    </row>
    <row r="74" spans="1:21" ht="18" customHeight="1">
      <c r="A74" s="315" t="s">
        <v>300</v>
      </c>
      <c r="B74" s="316" t="s">
        <v>199</v>
      </c>
      <c r="C74" s="316" t="s">
        <v>423</v>
      </c>
      <c r="D74" s="316" t="s">
        <v>318</v>
      </c>
      <c r="E74" s="317" t="s">
        <v>302</v>
      </c>
      <c r="F74" s="318">
        <v>637</v>
      </c>
      <c r="G74" s="319" t="s">
        <v>258</v>
      </c>
      <c r="H74" s="740"/>
      <c r="I74" s="320">
        <f>IFERROR(VLOOKUP(U74,プルダウンリスト!$D$15:$E$70,2,FALSE),"")</f>
        <v>16800</v>
      </c>
      <c r="J74" s="320">
        <f t="shared" si="2"/>
        <v>10701</v>
      </c>
      <c r="K74" s="740" t="s">
        <v>71</v>
      </c>
      <c r="L74" s="740" t="s">
        <v>71</v>
      </c>
      <c r="M74" s="740" t="s">
        <v>71</v>
      </c>
      <c r="N74" s="740" t="s">
        <v>71</v>
      </c>
      <c r="O74" s="740" t="s">
        <v>71</v>
      </c>
      <c r="P74" s="321" t="s">
        <v>405</v>
      </c>
      <c r="Q74" s="317"/>
      <c r="R74" s="316" t="s">
        <v>261</v>
      </c>
      <c r="S74" s="741"/>
      <c r="T74"/>
      <c r="U74" s="564" t="str">
        <f t="shared" si="1"/>
        <v>田急傾斜</v>
      </c>
    </row>
    <row r="75" spans="1:21" ht="18" customHeight="1">
      <c r="A75" s="315" t="s">
        <v>300</v>
      </c>
      <c r="B75" s="316" t="s">
        <v>199</v>
      </c>
      <c r="C75" s="316" t="s">
        <v>423</v>
      </c>
      <c r="D75" s="316" t="s">
        <v>319</v>
      </c>
      <c r="E75" s="317" t="s">
        <v>307</v>
      </c>
      <c r="F75" s="318">
        <v>557</v>
      </c>
      <c r="G75" s="319" t="s">
        <v>259</v>
      </c>
      <c r="H75" s="740"/>
      <c r="I75" s="320">
        <f>IFERROR(VLOOKUP(U75,プルダウンリスト!$D$15:$E$70,2,FALSE),"")</f>
        <v>2800</v>
      </c>
      <c r="J75" s="320">
        <f t="shared" si="2"/>
        <v>1559</v>
      </c>
      <c r="K75" s="740" t="s">
        <v>71</v>
      </c>
      <c r="L75" s="740" t="s">
        <v>71</v>
      </c>
      <c r="M75" s="740" t="s">
        <v>71</v>
      </c>
      <c r="N75" s="740" t="s">
        <v>71</v>
      </c>
      <c r="O75" s="740" t="s">
        <v>71</v>
      </c>
      <c r="P75" s="321" t="s">
        <v>405</v>
      </c>
      <c r="Q75" s="317"/>
      <c r="R75" s="316" t="s">
        <v>261</v>
      </c>
      <c r="S75" s="741"/>
      <c r="T75"/>
      <c r="U75" s="564" t="str">
        <f t="shared" si="1"/>
        <v>畑特認基準</v>
      </c>
    </row>
    <row r="76" spans="1:21" ht="18" customHeight="1">
      <c r="A76" s="315" t="s">
        <v>300</v>
      </c>
      <c r="B76" s="316" t="s">
        <v>199</v>
      </c>
      <c r="C76" s="316" t="s">
        <v>424</v>
      </c>
      <c r="D76" s="316" t="s">
        <v>425</v>
      </c>
      <c r="E76" s="317" t="s">
        <v>307</v>
      </c>
      <c r="F76" s="318">
        <v>39</v>
      </c>
      <c r="G76" s="319" t="s">
        <v>1663</v>
      </c>
      <c r="H76" s="740"/>
      <c r="I76" s="320">
        <f>IFERROR(VLOOKUP(U76,プルダウンリスト!$D$15:$E$70,2,FALSE),"")</f>
        <v>0</v>
      </c>
      <c r="J76" s="320">
        <f t="shared" si="2"/>
        <v>0</v>
      </c>
      <c r="K76" s="740" t="s">
        <v>71</v>
      </c>
      <c r="L76" s="740" t="s">
        <v>71</v>
      </c>
      <c r="M76" s="740" t="s">
        <v>71</v>
      </c>
      <c r="N76" s="740" t="s">
        <v>71</v>
      </c>
      <c r="O76" s="740" t="s">
        <v>71</v>
      </c>
      <c r="P76" s="321" t="s">
        <v>405</v>
      </c>
      <c r="Q76" s="317"/>
      <c r="R76" s="316" t="s">
        <v>261</v>
      </c>
      <c r="S76" s="741"/>
      <c r="T76"/>
      <c r="U76" s="564" t="str">
        <f t="shared" si="1"/>
        <v>畑交付対象外（田畑混在地）</v>
      </c>
    </row>
    <row r="77" spans="1:21" ht="18" customHeight="1">
      <c r="A77" s="315" t="s">
        <v>300</v>
      </c>
      <c r="B77" s="316" t="s">
        <v>199</v>
      </c>
      <c r="C77" s="316" t="s">
        <v>424</v>
      </c>
      <c r="D77" s="316" t="s">
        <v>426</v>
      </c>
      <c r="E77" s="317" t="s">
        <v>307</v>
      </c>
      <c r="F77" s="318">
        <v>3692</v>
      </c>
      <c r="G77" s="319" t="s">
        <v>303</v>
      </c>
      <c r="H77" s="740"/>
      <c r="I77" s="320">
        <f>IFERROR(VLOOKUP(U77,プルダウンリスト!$D$15:$E$70,2,FALSE),"")</f>
        <v>2800</v>
      </c>
      <c r="J77" s="320">
        <f t="shared" si="2"/>
        <v>10337</v>
      </c>
      <c r="K77" s="740" t="s">
        <v>71</v>
      </c>
      <c r="L77" s="740" t="s">
        <v>71</v>
      </c>
      <c r="M77" s="740" t="s">
        <v>71</v>
      </c>
      <c r="N77" s="740" t="s">
        <v>71</v>
      </c>
      <c r="O77" s="740" t="s">
        <v>71</v>
      </c>
      <c r="P77" s="321" t="s">
        <v>405</v>
      </c>
      <c r="Q77" s="317"/>
      <c r="R77" s="316" t="s">
        <v>261</v>
      </c>
      <c r="S77" s="741"/>
      <c r="T77"/>
      <c r="U77" s="564" t="str">
        <f t="shared" si="1"/>
        <v>畑緩傾斜</v>
      </c>
    </row>
    <row r="78" spans="1:21" ht="18" customHeight="1">
      <c r="A78" s="315" t="s">
        <v>300</v>
      </c>
      <c r="B78" s="316" t="s">
        <v>199</v>
      </c>
      <c r="C78" s="316" t="s">
        <v>430</v>
      </c>
      <c r="D78" s="316" t="s">
        <v>426</v>
      </c>
      <c r="E78" s="317" t="s">
        <v>308</v>
      </c>
      <c r="F78" s="318">
        <v>110</v>
      </c>
      <c r="G78" s="319" t="s">
        <v>258</v>
      </c>
      <c r="H78" s="740"/>
      <c r="I78" s="320">
        <f>IFERROR(VLOOKUP(U78,プルダウンリスト!$D$15:$E$70,2,FALSE),"")</f>
        <v>8400</v>
      </c>
      <c r="J78" s="320">
        <f t="shared" si="2"/>
        <v>924</v>
      </c>
      <c r="K78" s="740" t="s">
        <v>71</v>
      </c>
      <c r="L78" s="740" t="s">
        <v>71</v>
      </c>
      <c r="M78" s="740" t="s">
        <v>71</v>
      </c>
      <c r="N78" s="740" t="s">
        <v>71</v>
      </c>
      <c r="O78" s="740" t="s">
        <v>71</v>
      </c>
      <c r="P78" s="321" t="s">
        <v>405</v>
      </c>
      <c r="Q78" s="317"/>
      <c r="R78" s="316" t="s">
        <v>261</v>
      </c>
      <c r="S78" s="741"/>
      <c r="T78"/>
      <c r="U78" s="564" t="str">
        <f t="shared" si="1"/>
        <v>草地急傾斜</v>
      </c>
    </row>
    <row r="79" spans="1:21" ht="18" customHeight="1">
      <c r="A79" s="315" t="s">
        <v>300</v>
      </c>
      <c r="B79" s="316" t="s">
        <v>199</v>
      </c>
      <c r="C79" s="316" t="s">
        <v>430</v>
      </c>
      <c r="D79" s="316" t="s">
        <v>426</v>
      </c>
      <c r="E79" s="317" t="s">
        <v>308</v>
      </c>
      <c r="F79" s="318">
        <v>120</v>
      </c>
      <c r="G79" s="319" t="s">
        <v>303</v>
      </c>
      <c r="H79" s="740"/>
      <c r="I79" s="320">
        <f>IFERROR(VLOOKUP(U79,プルダウンリスト!$D$15:$E$70,2,FALSE),"")</f>
        <v>2400</v>
      </c>
      <c r="J79" s="320">
        <f t="shared" si="2"/>
        <v>288</v>
      </c>
      <c r="K79" s="740" t="s">
        <v>71</v>
      </c>
      <c r="L79" s="740" t="s">
        <v>71</v>
      </c>
      <c r="M79" s="740" t="s">
        <v>71</v>
      </c>
      <c r="N79" s="740"/>
      <c r="O79" s="740" t="s">
        <v>103</v>
      </c>
      <c r="P79" s="321" t="s">
        <v>405</v>
      </c>
      <c r="Q79" s="317"/>
      <c r="R79" s="316" t="s">
        <v>261</v>
      </c>
      <c r="S79" s="741"/>
      <c r="T79"/>
      <c r="U79" s="564" t="str">
        <f t="shared" si="1"/>
        <v>草地緩傾斜</v>
      </c>
    </row>
    <row r="80" spans="1:21" ht="18" customHeight="1">
      <c r="A80" s="315" t="s">
        <v>300</v>
      </c>
      <c r="B80" s="316" t="s">
        <v>199</v>
      </c>
      <c r="C80" s="316" t="s">
        <v>430</v>
      </c>
      <c r="D80" s="316" t="s">
        <v>426</v>
      </c>
      <c r="E80" s="317" t="s">
        <v>308</v>
      </c>
      <c r="F80" s="318">
        <v>130</v>
      </c>
      <c r="G80" s="319" t="s">
        <v>304</v>
      </c>
      <c r="H80" s="740"/>
      <c r="I80" s="320">
        <f>IFERROR(VLOOKUP(U80,プルダウンリスト!$D$15:$E$70,2,FALSE),"")</f>
        <v>2400</v>
      </c>
      <c r="J80" s="320">
        <f t="shared" si="2"/>
        <v>312</v>
      </c>
      <c r="K80" s="740" t="s">
        <v>71</v>
      </c>
      <c r="L80" s="740" t="s">
        <v>71</v>
      </c>
      <c r="M80" s="740" t="s">
        <v>71</v>
      </c>
      <c r="N80" s="740" t="s">
        <v>71</v>
      </c>
      <c r="O80" s="740" t="s">
        <v>71</v>
      </c>
      <c r="P80" s="321" t="s">
        <v>405</v>
      </c>
      <c r="Q80" s="317"/>
      <c r="R80" s="316" t="s">
        <v>261</v>
      </c>
      <c r="S80" s="741"/>
      <c r="T80"/>
      <c r="U80" s="564" t="str">
        <f t="shared" si="1"/>
        <v>草地高齢化・耕作放棄率</v>
      </c>
    </row>
    <row r="81" spans="1:21" ht="18" customHeight="1">
      <c r="A81" s="315" t="s">
        <v>300</v>
      </c>
      <c r="B81" s="316" t="s">
        <v>199</v>
      </c>
      <c r="C81" s="316" t="s">
        <v>430</v>
      </c>
      <c r="D81" s="316" t="s">
        <v>426</v>
      </c>
      <c r="E81" s="317" t="s">
        <v>308</v>
      </c>
      <c r="F81" s="318">
        <v>140</v>
      </c>
      <c r="G81" s="319" t="s">
        <v>310</v>
      </c>
      <c r="H81" s="740"/>
      <c r="I81" s="320">
        <f>IFERROR(VLOOKUP(U81,プルダウンリスト!$D$15:$E$70,2,FALSE),"")</f>
        <v>1200</v>
      </c>
      <c r="J81" s="320">
        <f t="shared" si="2"/>
        <v>168</v>
      </c>
      <c r="K81" s="740" t="s">
        <v>71</v>
      </c>
      <c r="L81" s="740" t="s">
        <v>71</v>
      </c>
      <c r="M81" s="740" t="s">
        <v>71</v>
      </c>
      <c r="N81" s="740" t="s">
        <v>71</v>
      </c>
      <c r="O81" s="740" t="s">
        <v>71</v>
      </c>
      <c r="P81" s="321" t="s">
        <v>405</v>
      </c>
      <c r="Q81" s="317"/>
      <c r="R81" s="316" t="s">
        <v>261</v>
      </c>
      <c r="S81" s="741"/>
      <c r="T81"/>
      <c r="U81" s="564" t="str">
        <f t="shared" si="1"/>
        <v>草地草地比率の高い草地</v>
      </c>
    </row>
    <row r="82" spans="1:21" ht="18" customHeight="1">
      <c r="A82" s="315" t="s">
        <v>300</v>
      </c>
      <c r="B82" s="316" t="s">
        <v>199</v>
      </c>
      <c r="C82" s="316" t="s">
        <v>430</v>
      </c>
      <c r="D82" s="316" t="s">
        <v>426</v>
      </c>
      <c r="E82" s="317" t="s">
        <v>308</v>
      </c>
      <c r="F82" s="318">
        <v>150</v>
      </c>
      <c r="G82" s="319" t="s">
        <v>259</v>
      </c>
      <c r="H82" s="740"/>
      <c r="I82" s="320">
        <f>IFERROR(VLOOKUP(U82,プルダウンリスト!$D$15:$E$70,2,FALSE),"")</f>
        <v>2400</v>
      </c>
      <c r="J82" s="320">
        <f t="shared" ref="J82:J105" si="3">IFERROR(ROUNDDOWN(F82*I82/1000,0),"")</f>
        <v>360</v>
      </c>
      <c r="K82" s="740"/>
      <c r="L82" s="740" t="s">
        <v>71</v>
      </c>
      <c r="M82" s="740" t="s">
        <v>71</v>
      </c>
      <c r="N82" s="740" t="s">
        <v>71</v>
      </c>
      <c r="O82" s="740" t="s">
        <v>71</v>
      </c>
      <c r="P82" s="321" t="s">
        <v>405</v>
      </c>
      <c r="Q82" s="317"/>
      <c r="R82" s="316" t="s">
        <v>261</v>
      </c>
      <c r="S82" s="741"/>
      <c r="T82"/>
      <c r="U82" s="564" t="str">
        <f t="shared" si="1"/>
        <v>草地特認基準</v>
      </c>
    </row>
    <row r="83" spans="1:21" ht="18" customHeight="1">
      <c r="A83" s="315" t="s">
        <v>300</v>
      </c>
      <c r="B83" s="316" t="s">
        <v>199</v>
      </c>
      <c r="C83" s="316" t="s">
        <v>430</v>
      </c>
      <c r="D83" s="316" t="s">
        <v>426</v>
      </c>
      <c r="E83" s="317" t="s">
        <v>308</v>
      </c>
      <c r="F83" s="318">
        <v>160</v>
      </c>
      <c r="G83" s="319" t="s">
        <v>1667</v>
      </c>
      <c r="H83" s="740"/>
      <c r="I83" s="320">
        <f>IFERROR(VLOOKUP(U83,プルダウンリスト!$D$15:$E$70,2,FALSE),"")</f>
        <v>0</v>
      </c>
      <c r="J83" s="320">
        <f t="shared" si="3"/>
        <v>0</v>
      </c>
      <c r="K83" s="740" t="s">
        <v>71</v>
      </c>
      <c r="L83" s="740" t="s">
        <v>71</v>
      </c>
      <c r="M83" s="740" t="s">
        <v>71</v>
      </c>
      <c r="N83" s="740" t="s">
        <v>71</v>
      </c>
      <c r="O83" s="740" t="s">
        <v>71</v>
      </c>
      <c r="P83" s="321" t="s">
        <v>405</v>
      </c>
      <c r="Q83" s="317"/>
      <c r="R83" s="316" t="s">
        <v>261</v>
      </c>
      <c r="S83" s="741"/>
      <c r="T83"/>
      <c r="U83" s="564" t="str">
        <f t="shared" si="1"/>
        <v>草地交付対象外（田草地混在地以外）</v>
      </c>
    </row>
    <row r="84" spans="1:21" ht="18" customHeight="1">
      <c r="A84" s="315" t="s">
        <v>300</v>
      </c>
      <c r="B84" s="316" t="s">
        <v>199</v>
      </c>
      <c r="C84" s="316" t="s">
        <v>430</v>
      </c>
      <c r="D84" s="316" t="s">
        <v>426</v>
      </c>
      <c r="E84" s="317" t="s">
        <v>308</v>
      </c>
      <c r="F84" s="318">
        <v>170</v>
      </c>
      <c r="G84" s="319" t="s">
        <v>1665</v>
      </c>
      <c r="H84" s="740"/>
      <c r="I84" s="320">
        <f>IFERROR(VLOOKUP(U84,プルダウンリスト!$D$15:$E$70,2,FALSE),"")</f>
        <v>0</v>
      </c>
      <c r="J84" s="320">
        <f t="shared" si="3"/>
        <v>0</v>
      </c>
      <c r="K84" s="740" t="s">
        <v>71</v>
      </c>
      <c r="L84" s="740" t="s">
        <v>71</v>
      </c>
      <c r="M84" s="740" t="s">
        <v>71</v>
      </c>
      <c r="N84" s="740" t="s">
        <v>71</v>
      </c>
      <c r="O84" s="740" t="s">
        <v>71</v>
      </c>
      <c r="P84" s="321" t="s">
        <v>405</v>
      </c>
      <c r="Q84" s="317"/>
      <c r="R84" s="316" t="s">
        <v>261</v>
      </c>
      <c r="S84" s="741"/>
      <c r="T84"/>
      <c r="U84" s="564" t="str">
        <f t="shared" ref="U84:U105" si="4">$S$14&amp;E84&amp;G84</f>
        <v>草地交付対象外（田草地混在地）</v>
      </c>
    </row>
    <row r="85" spans="1:21" ht="18" customHeight="1">
      <c r="A85" s="315" t="s">
        <v>300</v>
      </c>
      <c r="B85" s="316" t="s">
        <v>199</v>
      </c>
      <c r="C85" s="316" t="s">
        <v>431</v>
      </c>
      <c r="D85" s="316" t="s">
        <v>426</v>
      </c>
      <c r="E85" s="317" t="s">
        <v>309</v>
      </c>
      <c r="F85" s="318">
        <v>210</v>
      </c>
      <c r="G85" s="319" t="s">
        <v>258</v>
      </c>
      <c r="H85" s="740"/>
      <c r="I85" s="320">
        <f>IFERROR(VLOOKUP(U85,プルダウンリスト!$D$15:$E$70,2,FALSE),"")</f>
        <v>800</v>
      </c>
      <c r="J85" s="320">
        <f t="shared" si="3"/>
        <v>168</v>
      </c>
      <c r="K85" s="740" t="s">
        <v>71</v>
      </c>
      <c r="L85" s="740" t="s">
        <v>71</v>
      </c>
      <c r="M85" s="740" t="s">
        <v>71</v>
      </c>
      <c r="N85" s="740" t="s">
        <v>71</v>
      </c>
      <c r="O85" s="740" t="s">
        <v>71</v>
      </c>
      <c r="P85" s="321" t="s">
        <v>405</v>
      </c>
      <c r="Q85" s="317"/>
      <c r="R85" s="316" t="s">
        <v>261</v>
      </c>
      <c r="S85" s="741"/>
      <c r="T85"/>
      <c r="U85" s="564" t="str">
        <f t="shared" si="4"/>
        <v>採草放牧地急傾斜</v>
      </c>
    </row>
    <row r="86" spans="1:21">
      <c r="A86" s="315" t="s">
        <v>300</v>
      </c>
      <c r="B86" s="316" t="s">
        <v>199</v>
      </c>
      <c r="C86" s="316" t="s">
        <v>431</v>
      </c>
      <c r="D86" s="316" t="s">
        <v>426</v>
      </c>
      <c r="E86" s="317" t="s">
        <v>309</v>
      </c>
      <c r="F86" s="318">
        <v>220</v>
      </c>
      <c r="G86" s="319" t="s">
        <v>258</v>
      </c>
      <c r="H86" s="740"/>
      <c r="I86" s="320">
        <f>IFERROR(VLOOKUP(U86,プルダウンリスト!$D$15:$E$70,2,FALSE),"")</f>
        <v>800</v>
      </c>
      <c r="J86" s="320">
        <f t="shared" si="3"/>
        <v>176</v>
      </c>
      <c r="K86" s="740" t="s">
        <v>71</v>
      </c>
      <c r="L86" s="740" t="s">
        <v>71</v>
      </c>
      <c r="M86" s="740" t="s">
        <v>71</v>
      </c>
      <c r="N86" s="740"/>
      <c r="O86" s="740" t="s">
        <v>103</v>
      </c>
      <c r="P86" s="321" t="s">
        <v>405</v>
      </c>
      <c r="Q86" s="317"/>
      <c r="R86" s="316" t="s">
        <v>261</v>
      </c>
      <c r="S86" s="741"/>
      <c r="T86"/>
      <c r="U86" s="564" t="str">
        <f t="shared" si="4"/>
        <v>採草放牧地急傾斜</v>
      </c>
    </row>
    <row r="87" spans="1:21">
      <c r="A87" s="315" t="s">
        <v>300</v>
      </c>
      <c r="B87" s="316" t="s">
        <v>199</v>
      </c>
      <c r="C87" s="316" t="s">
        <v>431</v>
      </c>
      <c r="D87" s="316" t="s">
        <v>426</v>
      </c>
      <c r="E87" s="317" t="s">
        <v>309</v>
      </c>
      <c r="F87" s="318">
        <v>230</v>
      </c>
      <c r="G87" s="319" t="s">
        <v>259</v>
      </c>
      <c r="H87" s="740"/>
      <c r="I87" s="320">
        <f>IFERROR(VLOOKUP(U87,プルダウンリスト!$D$15:$E$70,2,FALSE),"")</f>
        <v>240</v>
      </c>
      <c r="J87" s="320">
        <f t="shared" si="3"/>
        <v>55</v>
      </c>
      <c r="K87" s="740" t="s">
        <v>71</v>
      </c>
      <c r="L87" s="740" t="s">
        <v>71</v>
      </c>
      <c r="M87" s="740" t="s">
        <v>71</v>
      </c>
      <c r="N87" s="740" t="s">
        <v>71</v>
      </c>
      <c r="O87" s="740" t="s">
        <v>71</v>
      </c>
      <c r="P87" s="321" t="s">
        <v>405</v>
      </c>
      <c r="Q87" s="317"/>
      <c r="R87" s="316" t="s">
        <v>261</v>
      </c>
      <c r="S87" s="741"/>
      <c r="T87"/>
      <c r="U87" s="564" t="str">
        <f t="shared" si="4"/>
        <v>採草放牧地特認基準</v>
      </c>
    </row>
    <row r="88" spans="1:21">
      <c r="A88" s="315" t="s">
        <v>300</v>
      </c>
      <c r="B88" s="316" t="s">
        <v>199</v>
      </c>
      <c r="C88" s="316" t="s">
        <v>431</v>
      </c>
      <c r="D88" s="316" t="s">
        <v>426</v>
      </c>
      <c r="E88" s="317" t="s">
        <v>309</v>
      </c>
      <c r="F88" s="318">
        <v>240</v>
      </c>
      <c r="G88" s="319" t="s">
        <v>1666</v>
      </c>
      <c r="H88" s="740"/>
      <c r="I88" s="320">
        <f>IFERROR(VLOOKUP(U88,プルダウンリスト!$D$15:$E$70,2,FALSE),"")</f>
        <v>0</v>
      </c>
      <c r="J88" s="320">
        <f t="shared" si="3"/>
        <v>0</v>
      </c>
      <c r="K88" s="740" t="s">
        <v>71</v>
      </c>
      <c r="L88" s="740" t="s">
        <v>71</v>
      </c>
      <c r="M88" s="740" t="s">
        <v>71</v>
      </c>
      <c r="N88" s="740" t="s">
        <v>71</v>
      </c>
      <c r="O88" s="740" t="s">
        <v>71</v>
      </c>
      <c r="P88" s="321" t="s">
        <v>405</v>
      </c>
      <c r="Q88" s="317"/>
      <c r="R88" s="316" t="s">
        <v>261</v>
      </c>
      <c r="S88" s="741"/>
      <c r="T88"/>
      <c r="U88" s="564" t="str">
        <f t="shared" si="4"/>
        <v>採草放牧地交付対象外（田採草放牧地混在地）</v>
      </c>
    </row>
    <row r="89" spans="1:21">
      <c r="A89" s="315" t="s">
        <v>300</v>
      </c>
      <c r="B89" s="316" t="s">
        <v>199</v>
      </c>
      <c r="C89" s="316" t="s">
        <v>431</v>
      </c>
      <c r="D89" s="316" t="s">
        <v>426</v>
      </c>
      <c r="E89" s="317" t="s">
        <v>309</v>
      </c>
      <c r="F89" s="318">
        <v>250</v>
      </c>
      <c r="G89" s="319" t="s">
        <v>1668</v>
      </c>
      <c r="H89" s="740"/>
      <c r="I89" s="320">
        <f>IFERROR(VLOOKUP(U89,プルダウンリスト!$D$15:$E$70,2,FALSE),"")</f>
        <v>0</v>
      </c>
      <c r="J89" s="320">
        <f t="shared" si="3"/>
        <v>0</v>
      </c>
      <c r="K89" s="740" t="s">
        <v>71</v>
      </c>
      <c r="L89" s="740" t="s">
        <v>71</v>
      </c>
      <c r="M89" s="740" t="s">
        <v>71</v>
      </c>
      <c r="N89" s="740" t="s">
        <v>71</v>
      </c>
      <c r="O89" s="740" t="s">
        <v>71</v>
      </c>
      <c r="P89" s="321" t="s">
        <v>405</v>
      </c>
      <c r="Q89" s="317"/>
      <c r="R89" s="316" t="s">
        <v>261</v>
      </c>
      <c r="S89" s="741"/>
      <c r="T89"/>
      <c r="U89" s="564" t="str">
        <f t="shared" si="4"/>
        <v>採草放牧地交付対象外（田採草放牧地混在地以外）</v>
      </c>
    </row>
    <row r="90" spans="1:21">
      <c r="A90" s="315"/>
      <c r="B90" s="316"/>
      <c r="C90" s="316"/>
      <c r="D90" s="316"/>
      <c r="E90" s="317"/>
      <c r="F90" s="318"/>
      <c r="G90" s="319"/>
      <c r="H90" s="740"/>
      <c r="I90" s="320" t="str">
        <f>IFERROR(VLOOKUP(U90,プルダウンリスト!$D$15:$E$70,2,FALSE),"")</f>
        <v/>
      </c>
      <c r="J90" s="320" t="str">
        <f t="shared" si="3"/>
        <v/>
      </c>
      <c r="K90" s="740" t="s">
        <v>71</v>
      </c>
      <c r="L90" s="740" t="s">
        <v>71</v>
      </c>
      <c r="M90" s="740" t="s">
        <v>71</v>
      </c>
      <c r="N90" s="740" t="s">
        <v>71</v>
      </c>
      <c r="O90" s="740" t="s">
        <v>71</v>
      </c>
      <c r="P90" s="321"/>
      <c r="Q90" s="317"/>
      <c r="R90" s="316"/>
      <c r="S90" s="741"/>
      <c r="T90"/>
      <c r="U90" s="564" t="str">
        <f t="shared" si="4"/>
        <v/>
      </c>
    </row>
    <row r="91" spans="1:21">
      <c r="A91" s="315"/>
      <c r="B91" s="316"/>
      <c r="C91" s="316"/>
      <c r="D91" s="316"/>
      <c r="E91" s="317"/>
      <c r="F91" s="318"/>
      <c r="G91" s="319"/>
      <c r="H91" s="740"/>
      <c r="I91" s="320" t="str">
        <f>IFERROR(VLOOKUP(U91,プルダウンリスト!$D$15:$E$70,2,FALSE),"")</f>
        <v/>
      </c>
      <c r="J91" s="320" t="str">
        <f t="shared" si="3"/>
        <v/>
      </c>
      <c r="K91" s="740" t="s">
        <v>71</v>
      </c>
      <c r="L91" s="740" t="s">
        <v>71</v>
      </c>
      <c r="M91" s="740" t="s">
        <v>71</v>
      </c>
      <c r="N91" s="740" t="s">
        <v>71</v>
      </c>
      <c r="O91" s="740" t="s">
        <v>71</v>
      </c>
      <c r="P91" s="321"/>
      <c r="Q91" s="317"/>
      <c r="R91" s="316"/>
      <c r="S91" s="741"/>
      <c r="T91"/>
      <c r="U91" s="564" t="str">
        <f t="shared" si="4"/>
        <v/>
      </c>
    </row>
    <row r="92" spans="1:21">
      <c r="A92" s="315"/>
      <c r="B92" s="316"/>
      <c r="C92" s="316"/>
      <c r="D92" s="316"/>
      <c r="E92" s="317"/>
      <c r="F92" s="318"/>
      <c r="G92" s="319"/>
      <c r="H92" s="740"/>
      <c r="I92" s="320" t="str">
        <f>IFERROR(VLOOKUP(U92,プルダウンリスト!$D$15:$E$70,2,FALSE),"")</f>
        <v/>
      </c>
      <c r="J92" s="320" t="str">
        <f t="shared" si="3"/>
        <v/>
      </c>
      <c r="K92" s="740" t="s">
        <v>71</v>
      </c>
      <c r="L92" s="740" t="s">
        <v>71</v>
      </c>
      <c r="M92" s="740" t="s">
        <v>71</v>
      </c>
      <c r="N92" s="740" t="s">
        <v>71</v>
      </c>
      <c r="O92" s="740" t="s">
        <v>71</v>
      </c>
      <c r="P92" s="321"/>
      <c r="Q92" s="317"/>
      <c r="R92" s="316"/>
      <c r="S92" s="741"/>
      <c r="T92"/>
      <c r="U92" s="564" t="str">
        <f t="shared" si="4"/>
        <v/>
      </c>
    </row>
    <row r="93" spans="1:21">
      <c r="A93" s="315"/>
      <c r="B93" s="316"/>
      <c r="C93" s="316"/>
      <c r="D93" s="316"/>
      <c r="E93" s="317"/>
      <c r="F93" s="318"/>
      <c r="G93" s="319"/>
      <c r="H93" s="740"/>
      <c r="I93" s="320" t="str">
        <f>IFERROR(VLOOKUP(U93,プルダウンリスト!$D$15:$E$70,2,FALSE),"")</f>
        <v/>
      </c>
      <c r="J93" s="320" t="str">
        <f t="shared" si="3"/>
        <v/>
      </c>
      <c r="K93" s="740" t="s">
        <v>71</v>
      </c>
      <c r="L93" s="740" t="s">
        <v>71</v>
      </c>
      <c r="M93" s="740" t="s">
        <v>71</v>
      </c>
      <c r="N93" s="740" t="s">
        <v>71</v>
      </c>
      <c r="O93" s="740" t="s">
        <v>71</v>
      </c>
      <c r="P93" s="321"/>
      <c r="Q93" s="317"/>
      <c r="R93" s="316"/>
      <c r="S93" s="741"/>
      <c r="T93"/>
      <c r="U93" s="564" t="str">
        <f t="shared" si="4"/>
        <v/>
      </c>
    </row>
    <row r="94" spans="1:21">
      <c r="A94" s="315"/>
      <c r="B94" s="316"/>
      <c r="C94" s="316"/>
      <c r="D94" s="316"/>
      <c r="E94" s="317"/>
      <c r="F94" s="318"/>
      <c r="G94" s="319"/>
      <c r="H94" s="740"/>
      <c r="I94" s="320" t="str">
        <f>IFERROR(VLOOKUP(U94,プルダウンリスト!$D$15:$E$70,2,FALSE),"")</f>
        <v/>
      </c>
      <c r="J94" s="320" t="str">
        <f t="shared" si="3"/>
        <v/>
      </c>
      <c r="K94" s="740" t="s">
        <v>71</v>
      </c>
      <c r="L94" s="740" t="s">
        <v>71</v>
      </c>
      <c r="M94" s="740" t="s">
        <v>71</v>
      </c>
      <c r="N94" s="740" t="s">
        <v>71</v>
      </c>
      <c r="O94" s="740" t="s">
        <v>71</v>
      </c>
      <c r="P94" s="321"/>
      <c r="Q94" s="317"/>
      <c r="R94" s="316"/>
      <c r="S94" s="741"/>
      <c r="T94"/>
      <c r="U94" s="564" t="str">
        <f t="shared" si="4"/>
        <v/>
      </c>
    </row>
    <row r="95" spans="1:21">
      <c r="A95" s="315"/>
      <c r="B95" s="316"/>
      <c r="C95" s="316"/>
      <c r="D95" s="316"/>
      <c r="E95" s="317"/>
      <c r="F95" s="318"/>
      <c r="G95" s="319"/>
      <c r="H95" s="740"/>
      <c r="I95" s="320" t="str">
        <f>IFERROR(VLOOKUP(U95,プルダウンリスト!$D$15:$E$70,2,FALSE),"")</f>
        <v/>
      </c>
      <c r="J95" s="320" t="str">
        <f t="shared" si="3"/>
        <v/>
      </c>
      <c r="K95" s="740" t="s">
        <v>71</v>
      </c>
      <c r="L95" s="740" t="s">
        <v>71</v>
      </c>
      <c r="M95" s="740" t="s">
        <v>71</v>
      </c>
      <c r="N95" s="740" t="s">
        <v>71</v>
      </c>
      <c r="O95" s="740" t="s">
        <v>71</v>
      </c>
      <c r="P95" s="321"/>
      <c r="Q95" s="317"/>
      <c r="R95" s="316"/>
      <c r="S95" s="741"/>
      <c r="T95"/>
      <c r="U95" s="564" t="str">
        <f t="shared" si="4"/>
        <v/>
      </c>
    </row>
    <row r="96" spans="1:21">
      <c r="A96" s="315"/>
      <c r="B96" s="316"/>
      <c r="C96" s="316"/>
      <c r="D96" s="316"/>
      <c r="E96" s="317"/>
      <c r="F96" s="318"/>
      <c r="G96" s="319"/>
      <c r="H96" s="740"/>
      <c r="I96" s="320" t="str">
        <f>IFERROR(VLOOKUP(U96,プルダウンリスト!$D$15:$E$70,2,FALSE),"")</f>
        <v/>
      </c>
      <c r="J96" s="320" t="str">
        <f t="shared" si="3"/>
        <v/>
      </c>
      <c r="K96" s="740" t="s">
        <v>71</v>
      </c>
      <c r="L96" s="740" t="s">
        <v>71</v>
      </c>
      <c r="M96" s="740" t="s">
        <v>71</v>
      </c>
      <c r="N96" s="740" t="s">
        <v>71</v>
      </c>
      <c r="O96" s="740" t="s">
        <v>71</v>
      </c>
      <c r="P96" s="321"/>
      <c r="Q96" s="317"/>
      <c r="R96" s="316"/>
      <c r="S96" s="741"/>
      <c r="T96"/>
      <c r="U96" s="564" t="str">
        <f t="shared" si="4"/>
        <v/>
      </c>
    </row>
    <row r="97" spans="1:28">
      <c r="A97" s="315"/>
      <c r="B97" s="316"/>
      <c r="C97" s="316"/>
      <c r="D97" s="316"/>
      <c r="E97" s="317"/>
      <c r="F97" s="318"/>
      <c r="G97" s="319"/>
      <c r="H97" s="740"/>
      <c r="I97" s="320" t="str">
        <f>IFERROR(VLOOKUP(U97,プルダウンリスト!$D$15:$E$70,2,FALSE),"")</f>
        <v/>
      </c>
      <c r="J97" s="320" t="str">
        <f t="shared" si="3"/>
        <v/>
      </c>
      <c r="K97" s="740" t="s">
        <v>71</v>
      </c>
      <c r="L97" s="740" t="s">
        <v>71</v>
      </c>
      <c r="M97" s="740" t="s">
        <v>71</v>
      </c>
      <c r="N97" s="740" t="s">
        <v>71</v>
      </c>
      <c r="O97" s="740" t="s">
        <v>71</v>
      </c>
      <c r="P97" s="321"/>
      <c r="Q97" s="317"/>
      <c r="R97" s="316"/>
      <c r="S97" s="741"/>
      <c r="T97"/>
      <c r="U97" s="564" t="str">
        <f t="shared" si="4"/>
        <v/>
      </c>
    </row>
    <row r="98" spans="1:28">
      <c r="A98" s="315"/>
      <c r="B98" s="316"/>
      <c r="C98" s="316"/>
      <c r="D98" s="316"/>
      <c r="E98" s="317"/>
      <c r="F98" s="318"/>
      <c r="G98" s="319"/>
      <c r="H98" s="740"/>
      <c r="I98" s="320" t="str">
        <f>IFERROR(VLOOKUP(U98,プルダウンリスト!$D$15:$E$70,2,FALSE),"")</f>
        <v/>
      </c>
      <c r="J98" s="320" t="str">
        <f t="shared" si="3"/>
        <v/>
      </c>
      <c r="K98" s="740" t="s">
        <v>71</v>
      </c>
      <c r="L98" s="740" t="s">
        <v>71</v>
      </c>
      <c r="M98" s="740" t="s">
        <v>71</v>
      </c>
      <c r="N98" s="740" t="s">
        <v>71</v>
      </c>
      <c r="O98" s="740" t="s">
        <v>71</v>
      </c>
      <c r="P98" s="321"/>
      <c r="Q98" s="317"/>
      <c r="R98" s="316"/>
      <c r="S98" s="741"/>
      <c r="T98"/>
      <c r="U98" s="564" t="str">
        <f t="shared" si="4"/>
        <v/>
      </c>
    </row>
    <row r="99" spans="1:28">
      <c r="A99" s="315"/>
      <c r="B99" s="316"/>
      <c r="C99" s="316"/>
      <c r="D99" s="316"/>
      <c r="E99" s="317"/>
      <c r="F99" s="318"/>
      <c r="G99" s="319"/>
      <c r="H99" s="740"/>
      <c r="I99" s="320" t="str">
        <f>IFERROR(VLOOKUP(U99,プルダウンリスト!$D$15:$E$70,2,FALSE),"")</f>
        <v/>
      </c>
      <c r="J99" s="320" t="str">
        <f t="shared" si="3"/>
        <v/>
      </c>
      <c r="K99" s="740" t="s">
        <v>71</v>
      </c>
      <c r="L99" s="740" t="s">
        <v>71</v>
      </c>
      <c r="M99" s="740" t="s">
        <v>71</v>
      </c>
      <c r="N99" s="740" t="s">
        <v>71</v>
      </c>
      <c r="O99" s="740" t="s">
        <v>71</v>
      </c>
      <c r="P99" s="321"/>
      <c r="Q99" s="317"/>
      <c r="R99" s="316"/>
      <c r="S99" s="741"/>
      <c r="T99"/>
      <c r="U99" s="564" t="str">
        <f t="shared" si="4"/>
        <v/>
      </c>
    </row>
    <row r="100" spans="1:28">
      <c r="A100" s="315"/>
      <c r="B100" s="316"/>
      <c r="C100" s="316"/>
      <c r="D100" s="316"/>
      <c r="E100" s="317"/>
      <c r="F100" s="318"/>
      <c r="G100" s="319"/>
      <c r="H100" s="740"/>
      <c r="I100" s="320" t="str">
        <f>IFERROR(VLOOKUP(U100,プルダウンリスト!$D$15:$E$70,2,FALSE),"")</f>
        <v/>
      </c>
      <c r="J100" s="320" t="str">
        <f t="shared" si="3"/>
        <v/>
      </c>
      <c r="K100" s="740" t="s">
        <v>71</v>
      </c>
      <c r="L100" s="740" t="s">
        <v>71</v>
      </c>
      <c r="M100" s="740" t="s">
        <v>71</v>
      </c>
      <c r="N100" s="740" t="s">
        <v>71</v>
      </c>
      <c r="O100" s="740" t="s">
        <v>71</v>
      </c>
      <c r="P100" s="321"/>
      <c r="Q100" s="317"/>
      <c r="R100" s="316"/>
      <c r="S100" s="741"/>
      <c r="T100"/>
      <c r="U100" s="564" t="str">
        <f t="shared" si="4"/>
        <v/>
      </c>
    </row>
    <row r="101" spans="1:28">
      <c r="A101" s="315"/>
      <c r="B101" s="316"/>
      <c r="C101" s="316"/>
      <c r="D101" s="316"/>
      <c r="E101" s="317"/>
      <c r="F101" s="318"/>
      <c r="G101" s="319"/>
      <c r="H101" s="740"/>
      <c r="I101" s="320" t="str">
        <f>IFERROR(VLOOKUP(U101,プルダウンリスト!$D$15:$E$70,2,FALSE),"")</f>
        <v/>
      </c>
      <c r="J101" s="320" t="str">
        <f t="shared" si="3"/>
        <v/>
      </c>
      <c r="K101" s="740" t="s">
        <v>71</v>
      </c>
      <c r="L101" s="740" t="s">
        <v>71</v>
      </c>
      <c r="M101" s="740" t="s">
        <v>71</v>
      </c>
      <c r="N101" s="740" t="s">
        <v>71</v>
      </c>
      <c r="O101" s="740" t="s">
        <v>71</v>
      </c>
      <c r="P101" s="321"/>
      <c r="Q101" s="317"/>
      <c r="R101" s="316"/>
      <c r="S101" s="741"/>
      <c r="T101"/>
      <c r="U101" s="564" t="str">
        <f t="shared" si="4"/>
        <v/>
      </c>
    </row>
    <row r="102" spans="1:28" s="152" customFormat="1">
      <c r="A102" s="315"/>
      <c r="B102" s="316"/>
      <c r="C102" s="316"/>
      <c r="D102" s="316"/>
      <c r="E102" s="317"/>
      <c r="F102" s="318"/>
      <c r="G102" s="319"/>
      <c r="H102" s="740"/>
      <c r="I102" s="320" t="str">
        <f>IFERROR(VLOOKUP(U102,プルダウンリスト!$D$15:$E$70,2,FALSE),"")</f>
        <v/>
      </c>
      <c r="J102" s="320" t="str">
        <f t="shared" si="3"/>
        <v/>
      </c>
      <c r="K102" s="740" t="s">
        <v>71</v>
      </c>
      <c r="L102" s="740" t="s">
        <v>71</v>
      </c>
      <c r="M102" s="740" t="s">
        <v>71</v>
      </c>
      <c r="N102" s="740" t="s">
        <v>71</v>
      </c>
      <c r="O102" s="740" t="s">
        <v>71</v>
      </c>
      <c r="P102" s="321"/>
      <c r="Q102" s="317"/>
      <c r="R102" s="316"/>
      <c r="S102" s="741"/>
      <c r="T102"/>
      <c r="U102" s="564" t="str">
        <f t="shared" si="4"/>
        <v/>
      </c>
      <c r="V102"/>
      <c r="W102"/>
      <c r="X102"/>
      <c r="Y102"/>
      <c r="Z102"/>
      <c r="AA102"/>
      <c r="AB102"/>
    </row>
    <row r="103" spans="1:28">
      <c r="A103" s="315"/>
      <c r="B103" s="316"/>
      <c r="C103" s="316"/>
      <c r="D103" s="316"/>
      <c r="E103" s="317"/>
      <c r="F103" s="318"/>
      <c r="G103" s="319"/>
      <c r="H103" s="740"/>
      <c r="I103" s="320" t="str">
        <f>IFERROR(VLOOKUP(U103,プルダウンリスト!$D$15:$E$70,2,FALSE),"")</f>
        <v/>
      </c>
      <c r="J103" s="320" t="str">
        <f t="shared" si="3"/>
        <v/>
      </c>
      <c r="K103" s="740" t="s">
        <v>71</v>
      </c>
      <c r="L103" s="740" t="s">
        <v>71</v>
      </c>
      <c r="M103" s="740" t="s">
        <v>71</v>
      </c>
      <c r="N103" s="740" t="s">
        <v>71</v>
      </c>
      <c r="O103" s="740" t="s">
        <v>71</v>
      </c>
      <c r="P103" s="321"/>
      <c r="Q103" s="317"/>
      <c r="R103" s="316"/>
      <c r="S103" s="741"/>
      <c r="T103"/>
      <c r="U103" s="564" t="str">
        <f t="shared" si="4"/>
        <v/>
      </c>
    </row>
    <row r="104" spans="1:28" s="152" customFormat="1" ht="23.25" customHeight="1">
      <c r="A104" s="315"/>
      <c r="B104" s="316"/>
      <c r="C104" s="316"/>
      <c r="D104" s="316"/>
      <c r="E104" s="317"/>
      <c r="F104" s="318"/>
      <c r="G104" s="319"/>
      <c r="H104" s="740"/>
      <c r="I104" s="320" t="str">
        <f>IFERROR(VLOOKUP(U104,プルダウンリスト!$D$15:$E$70,2,FALSE),"")</f>
        <v/>
      </c>
      <c r="J104" s="320" t="str">
        <f t="shared" si="3"/>
        <v/>
      </c>
      <c r="K104" s="740" t="s">
        <v>71</v>
      </c>
      <c r="L104" s="740" t="s">
        <v>71</v>
      </c>
      <c r="M104" s="740" t="s">
        <v>71</v>
      </c>
      <c r="N104" s="740" t="s">
        <v>71</v>
      </c>
      <c r="O104" s="740" t="s">
        <v>71</v>
      </c>
      <c r="P104" s="321"/>
      <c r="Q104" s="317"/>
      <c r="R104" s="316"/>
      <c r="S104" s="741"/>
      <c r="T104"/>
      <c r="U104" s="564" t="str">
        <f t="shared" si="4"/>
        <v/>
      </c>
      <c r="V104"/>
      <c r="W104"/>
      <c r="X104"/>
      <c r="Y104"/>
      <c r="Z104"/>
      <c r="AA104"/>
      <c r="AB104"/>
    </row>
    <row r="105" spans="1:28" s="152" customFormat="1">
      <c r="A105" s="315"/>
      <c r="B105" s="316"/>
      <c r="C105" s="316"/>
      <c r="D105" s="316"/>
      <c r="E105" s="317"/>
      <c r="F105" s="318"/>
      <c r="G105" s="319"/>
      <c r="H105" s="740"/>
      <c r="I105" s="320" t="str">
        <f>IFERROR(VLOOKUP(U105,プルダウンリスト!$D$15:$E$70,2,FALSE),"")</f>
        <v/>
      </c>
      <c r="J105" s="320" t="str">
        <f t="shared" si="3"/>
        <v/>
      </c>
      <c r="K105" s="740" t="s">
        <v>71</v>
      </c>
      <c r="L105" s="740" t="s">
        <v>71</v>
      </c>
      <c r="M105" s="740" t="s">
        <v>71</v>
      </c>
      <c r="N105" s="740" t="s">
        <v>71</v>
      </c>
      <c r="O105" s="740" t="s">
        <v>71</v>
      </c>
      <c r="P105" s="321"/>
      <c r="Q105" s="317"/>
      <c r="R105" s="316"/>
      <c r="S105" s="741"/>
      <c r="T105"/>
      <c r="U105" s="564" t="str">
        <f t="shared" si="4"/>
        <v/>
      </c>
      <c r="V105"/>
      <c r="W105"/>
      <c r="X105"/>
      <c r="Y105"/>
      <c r="Z105"/>
      <c r="AA105"/>
      <c r="AB105"/>
    </row>
    <row r="106" spans="1:28" s="152" customFormat="1" ht="21">
      <c r="A106" s="903" t="s">
        <v>2036</v>
      </c>
      <c r="B106" s="904"/>
      <c r="C106" s="904"/>
      <c r="D106" s="904"/>
      <c r="E106" s="904"/>
      <c r="F106" s="904"/>
      <c r="G106" s="904"/>
      <c r="H106" s="904"/>
      <c r="I106" s="904"/>
      <c r="J106" s="904"/>
      <c r="K106" s="904"/>
      <c r="L106" s="904"/>
      <c r="M106" s="904"/>
      <c r="N106" s="904"/>
      <c r="O106" s="904"/>
      <c r="P106" s="904"/>
      <c r="Q106" s="904"/>
      <c r="R106" s="904"/>
      <c r="S106" s="905"/>
      <c r="T106" s="154"/>
      <c r="U106" s="824"/>
    </row>
    <row r="107" spans="1:28" s="152" customFormat="1" ht="29.25" thickBot="1">
      <c r="A107" s="159"/>
      <c r="B107" s="160"/>
      <c r="C107" s="160"/>
      <c r="D107" s="160"/>
      <c r="E107" s="160"/>
      <c r="F107" s="161">
        <f>SUM(F18:F105)</f>
        <v>38346</v>
      </c>
      <c r="G107" s="162"/>
      <c r="H107" s="163"/>
      <c r="I107" s="162"/>
      <c r="J107" s="164"/>
      <c r="K107" s="160"/>
      <c r="L107" s="160"/>
      <c r="M107" s="160"/>
      <c r="N107" s="160"/>
      <c r="O107" s="160"/>
      <c r="P107" s="162"/>
      <c r="Q107" s="163"/>
      <c r="R107" s="160"/>
      <c r="S107" s="165"/>
      <c r="T107" s="166"/>
      <c r="U107" s="565" t="s">
        <v>434</v>
      </c>
      <c r="V107"/>
      <c r="W107"/>
      <c r="X107"/>
      <c r="Y107"/>
      <c r="Z107"/>
      <c r="AA107"/>
      <c r="AB107"/>
    </row>
    <row r="108" spans="1:28" s="152" customFormat="1">
      <c r="A108" s="206"/>
      <c r="U108" s="153"/>
    </row>
    <row r="109" spans="1:28" s="152" customFormat="1">
      <c r="U109" s="153"/>
    </row>
    <row r="110" spans="1:28">
      <c r="A110" s="152" t="s">
        <v>1590</v>
      </c>
    </row>
  </sheetData>
  <sheetProtection formatCells="0" formatColumns="0" formatRows="0" insertColumns="0" insertRows="0" insertHyperlinks="0" deleteColumns="0" deleteRows="0" sort="0" autoFilter="0" pivotTables="0"/>
  <mergeCells count="22">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 ref="A106:S106"/>
    <mergeCell ref="G8:G9"/>
    <mergeCell ref="C6:D6"/>
    <mergeCell ref="C7:D7"/>
    <mergeCell ref="C8:D8"/>
    <mergeCell ref="C9:D9"/>
  </mergeCells>
  <phoneticPr fontId="3"/>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xr:uid="{00000000-0002-0000-0100-00000B000000}"/>
    <dataValidation type="list" allowBlank="1" showInputMessage="1" showErrorMessage="1" sqref="C6:D10" xr:uid="{3B574084-6B53-4093-AE78-C53A94D96598}">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xr:uid="{8860057D-EDCA-443F-B030-62B16BB96F21}">
      <formula1>"　,〇,"</formula1>
    </dataValidation>
    <dataValidation type="list" allowBlank="1" showInputMessage="1" prompt="通常地域（8法内）、通常地域（8法外で棚田法の交付対象農用地）、特認地域から選択" sqref="A18:A105" xr:uid="{29099E48-4BC6-4200-A7DD-8AC2A336AAE2}">
      <formula1>"通常地域（8法内）,通常地域（8法以外で棚田法の交付対象農用地）,特認地域"</formula1>
    </dataValidation>
    <dataValidation type="list" allowBlank="1" showInputMessage="1" showErrorMessage="1" prompt="ネットワーク化活動計画の作成の有無を選択" sqref="S14:S15" xr:uid="{B6AA06EE-0D7F-465E-BB3F-8B785545305F}">
      <formula1>"　,〇,"</formula1>
    </dataValidation>
    <dataValidation type="list" allowBlank="1" showInputMessage="1" showErrorMessage="1" error="田、畑、草地、採草放牧地から選択してください。" prompt="田、畑、草地、採草放牧地から選択" sqref="E18:E105" xr:uid="{00000000-0002-0000-0100-000000000000}">
      <formula1>地目</formula1>
    </dataValidation>
    <dataValidation type="list" allowBlank="1" showInputMessage="1" prompt="該当する場合に「〇」を記載" sqref="S18:S105" xr:uid="{00000000-0002-0000-0100-000002000000}">
      <formula1>"〇"</formula1>
    </dataValidation>
    <dataValidation type="decimal" operator="greaterThanOrEqual" allowBlank="1" showInputMessage="1" showErrorMessage="1" error="数値を半角で記載してください。" sqref="F18:F105" xr:uid="{770F4BE1-E659-468B-A56F-2F6984299F87}">
      <formula1>0</formula1>
    </dataValidation>
    <dataValidation type="list" allowBlank="1" showInputMessage="1" showErrorMessage="1" error="「〇」以外は入力できません。" prompt="活用する加算に「〇」を記載" sqref="K18:O105" xr:uid="{F45E4FCA-3463-422F-8AA7-29DC2C5A0E77}">
      <formula1>"　,〇,"</formula1>
    </dataValidation>
    <dataValidation type="list" allowBlank="1" showInputMessage="1" prompt="通常地域、特認地域から選択" sqref="A106" xr:uid="{00000000-0002-0000-0100-000001000000}">
      <formula1>"通常地域,特認地域"</formula1>
    </dataValidation>
    <dataValidation type="list" allowBlank="1" showInputMessage="1" showErrorMessage="1" error="該当する傾斜等を選択してください。" prompt="該当する交付基準（傾斜等）を選択" sqref="G18:G105" xr:uid="{00000000-0002-0000-0100-000005000000}">
      <formula1>INDIRECT(E18)</formula1>
    </dataValidation>
  </dataValidations>
  <pageMargins left="0.51181102362204722" right="0.51181102362204722" top="0.74803149606299213" bottom="0.74803149606299213" header="0.31496062992125984" footer="0.31496062992125984"/>
  <pageSetup paperSize="9" scale="82"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r:uid="{00000000-0002-0000-0100-00000A000000}">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D81C8-DAA0-4081-88B2-FF5A0A824113}">
  <sheetPr>
    <tabColor theme="7" tint="0.79998168889431442"/>
    <pageSetUpPr fitToPage="1"/>
  </sheetPr>
  <dimension ref="A2:AH58"/>
  <sheetViews>
    <sheetView view="pageBreakPreview" zoomScaleNormal="100" zoomScaleSheetLayoutView="100" workbookViewId="0">
      <selection activeCell="F12" sqref="F12:G12"/>
    </sheetView>
  </sheetViews>
  <sheetFormatPr defaultColWidth="4.125" defaultRowHeight="18" customHeight="1"/>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1040</v>
      </c>
      <c r="B2" s="291"/>
      <c r="C2" s="291"/>
      <c r="D2" s="291"/>
      <c r="E2" s="291"/>
      <c r="F2" s="291"/>
      <c r="G2" s="291"/>
      <c r="H2" s="291"/>
      <c r="I2" s="291"/>
    </row>
    <row r="3" spans="1:34" ht="74.45" customHeight="1">
      <c r="A3" s="294"/>
      <c r="B3" s="1704" t="s">
        <v>1041</v>
      </c>
      <c r="C3" s="1704"/>
      <c r="D3" s="1704"/>
      <c r="E3" s="1704"/>
      <c r="F3" s="1704"/>
      <c r="G3" s="1704"/>
      <c r="H3" s="1704"/>
      <c r="I3" s="1704"/>
      <c r="J3" s="1704"/>
      <c r="K3" s="1704"/>
      <c r="L3" s="1704"/>
      <c r="M3" s="1704"/>
      <c r="N3" s="1704"/>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1042</v>
      </c>
      <c r="C5" s="285"/>
      <c r="F5" s="292"/>
      <c r="G5" s="292"/>
      <c r="H5" s="293"/>
      <c r="I5" s="293"/>
    </row>
    <row r="6" spans="1:34" ht="30.75" customHeight="1">
      <c r="A6" s="294"/>
      <c r="B6" s="1712" t="s">
        <v>1043</v>
      </c>
      <c r="C6" s="1713"/>
      <c r="D6" s="1713"/>
      <c r="E6" s="1713"/>
      <c r="F6" s="1713"/>
      <c r="G6" s="1713"/>
      <c r="H6" s="1713"/>
      <c r="I6" s="1713"/>
      <c r="J6" s="1713"/>
      <c r="K6" s="1713"/>
      <c r="L6" s="1713"/>
      <c r="M6" s="1714"/>
    </row>
    <row r="7" spans="1:34" ht="20.100000000000001" customHeight="1">
      <c r="A7" s="294"/>
      <c r="B7" s="295"/>
      <c r="C7" s="295"/>
      <c r="D7" s="296"/>
      <c r="E7" s="296"/>
      <c r="F7" s="296"/>
      <c r="G7" s="296"/>
      <c r="H7" s="297"/>
      <c r="I7" s="297"/>
      <c r="J7" s="296"/>
      <c r="K7" s="296"/>
      <c r="L7" s="296"/>
      <c r="M7" s="298"/>
    </row>
    <row r="8" spans="1:34" s="285" customFormat="1" ht="22.5" customHeight="1">
      <c r="A8" s="290"/>
      <c r="B8" s="285" t="s">
        <v>1044</v>
      </c>
      <c r="M8" s="286"/>
      <c r="N8" s="286"/>
      <c r="Q8" s="299"/>
    </row>
    <row r="9" spans="1:34" ht="24" customHeight="1">
      <c r="A9" s="294"/>
      <c r="B9" s="1715" t="s">
        <v>978</v>
      </c>
      <c r="C9" s="1715"/>
      <c r="D9" s="1715"/>
      <c r="E9" s="1715"/>
      <c r="F9" s="1716" t="s">
        <v>979</v>
      </c>
      <c r="G9" s="1716"/>
      <c r="H9" s="1716" t="s">
        <v>980</v>
      </c>
      <c r="I9" s="1716"/>
      <c r="J9" s="1716"/>
      <c r="K9" s="1716"/>
    </row>
    <row r="10" spans="1:34" ht="49.5" customHeight="1" thickBot="1">
      <c r="A10" s="294"/>
      <c r="B10" s="1660"/>
      <c r="C10" s="1660"/>
      <c r="D10" s="1660"/>
      <c r="E10" s="1660"/>
      <c r="F10" s="1692"/>
      <c r="G10" s="1692"/>
      <c r="H10" s="1719" t="s">
        <v>982</v>
      </c>
      <c r="I10" s="1719"/>
      <c r="J10" s="1719" t="s">
        <v>983</v>
      </c>
      <c r="K10" s="1719"/>
    </row>
    <row r="11" spans="1:34" ht="24" customHeight="1" thickTop="1">
      <c r="A11" s="294"/>
      <c r="B11" s="1707" t="str">
        <f>"（自協定）"&amp;はじめに!D5</f>
        <v>（自協定）あいうえお集落協定</v>
      </c>
      <c r="C11" s="1707" t="s">
        <v>986</v>
      </c>
      <c r="D11" s="1707" t="s">
        <v>986</v>
      </c>
      <c r="E11" s="1707" t="s">
        <v>986</v>
      </c>
      <c r="F11" s="1737">
        <f>別紙１④!$C$63/100000</f>
        <v>0.38346000000000002</v>
      </c>
      <c r="G11" s="1737"/>
      <c r="H11" s="1709"/>
      <c r="I11" s="1709"/>
      <c r="J11" s="1709"/>
      <c r="K11" s="1709"/>
    </row>
    <row r="12" spans="1:34" ht="24" customHeight="1">
      <c r="A12" s="294"/>
      <c r="B12" s="1710" t="s">
        <v>1045</v>
      </c>
      <c r="C12" s="1710"/>
      <c r="D12" s="1710"/>
      <c r="E12" s="1710"/>
      <c r="F12" s="1735">
        <v>5.5</v>
      </c>
      <c r="G12" s="1735"/>
      <c r="H12" s="1659" t="s">
        <v>1125</v>
      </c>
      <c r="I12" s="1659"/>
      <c r="J12" s="1659" t="s">
        <v>71</v>
      </c>
      <c r="K12" s="1659"/>
    </row>
    <row r="13" spans="1:34" ht="24" customHeight="1">
      <c r="A13" s="294"/>
      <c r="B13" s="1710" t="s">
        <v>1046</v>
      </c>
      <c r="C13" s="1710"/>
      <c r="D13" s="1710"/>
      <c r="E13" s="1710"/>
      <c r="F13" s="1735">
        <v>8.6999999999999993</v>
      </c>
      <c r="G13" s="1735"/>
      <c r="H13" s="1659" t="s">
        <v>1125</v>
      </c>
      <c r="I13" s="1659"/>
      <c r="J13" s="1659" t="s">
        <v>71</v>
      </c>
      <c r="K13" s="1659"/>
    </row>
    <row r="14" spans="1:34" ht="24" customHeight="1">
      <c r="A14" s="294"/>
      <c r="B14" s="1710"/>
      <c r="C14" s="1710"/>
      <c r="D14" s="1710"/>
      <c r="E14" s="1710"/>
      <c r="F14" s="1735"/>
      <c r="G14" s="1735"/>
      <c r="H14" s="1659"/>
      <c r="I14" s="1659"/>
      <c r="J14" s="1659" t="s">
        <v>71</v>
      </c>
      <c r="K14" s="1659"/>
    </row>
    <row r="15" spans="1:34" ht="24" customHeight="1">
      <c r="A15" s="294"/>
      <c r="B15" s="1654" t="s">
        <v>989</v>
      </c>
      <c r="C15" s="1654" t="s">
        <v>989</v>
      </c>
      <c r="D15" s="1654" t="s">
        <v>989</v>
      </c>
      <c r="E15" s="1654" t="s">
        <v>989</v>
      </c>
      <c r="F15" s="1736">
        <f>SUM(F11:G14)</f>
        <v>14.583459999999999</v>
      </c>
      <c r="G15" s="1736"/>
      <c r="H15" s="1706"/>
      <c r="I15" s="1706"/>
      <c r="J15" s="1706"/>
      <c r="K15" s="1706"/>
    </row>
    <row r="16" spans="1:34" ht="51.4" customHeight="1">
      <c r="A16" s="294"/>
      <c r="B16" s="1648" t="s">
        <v>1047</v>
      </c>
      <c r="C16" s="1648"/>
      <c r="D16" s="1648"/>
      <c r="E16" s="1648"/>
      <c r="F16" s="1648"/>
      <c r="G16" s="1648"/>
      <c r="H16" s="1648"/>
      <c r="I16" s="1648"/>
      <c r="J16" s="1648"/>
      <c r="K16" s="164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row>
    <row r="17" spans="1:34" ht="20.100000000000001" customHeight="1">
      <c r="A17" s="294"/>
      <c r="B17" s="300"/>
      <c r="C17" s="300"/>
      <c r="D17" s="300"/>
      <c r="E17" s="300"/>
      <c r="F17" s="300"/>
      <c r="G17" s="300"/>
      <c r="H17" s="300"/>
      <c r="I17" s="300"/>
      <c r="J17" s="300"/>
      <c r="K17" s="300"/>
      <c r="L17" s="300"/>
      <c r="M17" s="300"/>
      <c r="N17" s="300"/>
      <c r="O17" s="288"/>
      <c r="P17" s="288"/>
      <c r="Q17" s="288"/>
      <c r="R17" s="288"/>
      <c r="S17" s="288"/>
      <c r="T17" s="288"/>
      <c r="U17" s="288"/>
      <c r="V17" s="288"/>
      <c r="W17" s="288"/>
      <c r="X17" s="288"/>
      <c r="Y17" s="288"/>
      <c r="Z17" s="288"/>
      <c r="AA17" s="288"/>
      <c r="AB17" s="288"/>
      <c r="AC17" s="288"/>
      <c r="AD17" s="288"/>
      <c r="AE17" s="288"/>
      <c r="AF17" s="288"/>
      <c r="AG17" s="288"/>
      <c r="AH17" s="288"/>
    </row>
    <row r="18" spans="1:34" s="285" customFormat="1" ht="22.5" customHeight="1">
      <c r="A18" s="290"/>
      <c r="B18" s="285" t="s">
        <v>1048</v>
      </c>
      <c r="M18" s="286"/>
      <c r="N18" s="286"/>
      <c r="Q18" s="299"/>
    </row>
    <row r="19" spans="1:34" ht="24" customHeight="1" thickBot="1">
      <c r="A19" s="294"/>
      <c r="B19" s="1660" t="s">
        <v>992</v>
      </c>
      <c r="C19" s="1660"/>
      <c r="D19" s="1692"/>
      <c r="E19" s="1692"/>
      <c r="F19" s="1692"/>
      <c r="G19" s="1692"/>
      <c r="H19" s="1692" t="s">
        <v>992</v>
      </c>
      <c r="I19" s="1692"/>
      <c r="J19" s="1692"/>
      <c r="K19" s="1692"/>
      <c r="L19" s="1692"/>
      <c r="M19" s="1692"/>
    </row>
    <row r="20" spans="1:34" ht="23.85" customHeight="1" thickTop="1">
      <c r="A20" s="294"/>
      <c r="B20" s="1659" t="s">
        <v>71</v>
      </c>
      <c r="C20" s="1659"/>
      <c r="D20" s="1693" t="s">
        <v>993</v>
      </c>
      <c r="E20" s="1693"/>
      <c r="F20" s="1693"/>
      <c r="G20" s="1693"/>
      <c r="H20" s="1659" t="s">
        <v>71</v>
      </c>
      <c r="I20" s="1659"/>
      <c r="J20" s="1681" t="s">
        <v>994</v>
      </c>
      <c r="K20" s="1681"/>
      <c r="L20" s="1681"/>
      <c r="M20" s="1681"/>
    </row>
    <row r="21" spans="1:34" ht="24" customHeight="1">
      <c r="A21" s="294"/>
      <c r="B21" s="1659" t="s">
        <v>1125</v>
      </c>
      <c r="C21" s="1659"/>
      <c r="D21" s="1682" t="s">
        <v>995</v>
      </c>
      <c r="E21" s="1682"/>
      <c r="F21" s="1682"/>
      <c r="G21" s="1682"/>
      <c r="H21" s="1659" t="s">
        <v>71</v>
      </c>
      <c r="I21" s="1659"/>
      <c r="J21" s="1669" t="s">
        <v>996</v>
      </c>
      <c r="K21" s="1669"/>
      <c r="L21" s="1669"/>
      <c r="M21" s="1669"/>
    </row>
    <row r="22" spans="1:34" ht="24" customHeight="1">
      <c r="A22" s="294"/>
      <c r="B22" s="1659" t="s">
        <v>71</v>
      </c>
      <c r="C22" s="1659"/>
      <c r="D22" s="1682" t="s">
        <v>1049</v>
      </c>
      <c r="E22" s="1682"/>
      <c r="F22" s="1682"/>
      <c r="G22" s="1682"/>
      <c r="H22" s="1655" t="s">
        <v>1125</v>
      </c>
      <c r="I22" s="1656"/>
      <c r="J22" s="1732" t="s">
        <v>1838</v>
      </c>
      <c r="K22" s="1733"/>
      <c r="L22" s="1733"/>
      <c r="M22" s="1734"/>
    </row>
    <row r="23" spans="1:34" ht="24" customHeight="1">
      <c r="A23" s="294"/>
      <c r="B23" s="1659" t="s">
        <v>1125</v>
      </c>
      <c r="C23" s="1659"/>
      <c r="D23" s="1682" t="s">
        <v>998</v>
      </c>
      <c r="E23" s="1682"/>
      <c r="F23" s="1682"/>
      <c r="G23" s="1682"/>
      <c r="H23" s="1657"/>
      <c r="I23" s="1658"/>
      <c r="J23" s="1729" t="s">
        <v>1839</v>
      </c>
      <c r="K23" s="1730"/>
      <c r="L23" s="1730"/>
      <c r="M23" s="1731"/>
    </row>
    <row r="24" spans="1:34" ht="108.4" customHeight="1">
      <c r="A24" s="294"/>
      <c r="B24" s="1724" t="s">
        <v>1050</v>
      </c>
      <c r="C24" s="1724"/>
      <c r="D24" s="1724"/>
      <c r="E24" s="1724"/>
      <c r="F24" s="1724"/>
      <c r="G24" s="1724"/>
      <c r="H24" s="1724"/>
      <c r="I24" s="1724"/>
      <c r="J24" s="1724"/>
      <c r="K24" s="1724"/>
      <c r="L24" s="1724"/>
      <c r="M24" s="1724"/>
    </row>
    <row r="25" spans="1:34" ht="25.7" customHeight="1">
      <c r="A25" s="294"/>
      <c r="B25" s="1648" t="s">
        <v>1000</v>
      </c>
      <c r="C25" s="1648"/>
      <c r="D25" s="1648"/>
      <c r="E25" s="1648"/>
      <c r="F25" s="1648"/>
      <c r="G25" s="1648"/>
      <c r="H25" s="1648"/>
      <c r="I25" s="1648"/>
      <c r="J25" s="1648"/>
      <c r="K25" s="1648"/>
      <c r="L25" s="1648"/>
      <c r="M25" s="1648"/>
      <c r="N25" s="288"/>
      <c r="O25" s="288"/>
      <c r="P25" s="288"/>
      <c r="Q25" s="288"/>
      <c r="R25" s="288"/>
      <c r="S25" s="288"/>
      <c r="T25" s="288"/>
      <c r="U25" s="288"/>
      <c r="V25" s="288"/>
      <c r="W25" s="288"/>
      <c r="X25" s="288"/>
      <c r="Y25" s="288"/>
      <c r="Z25" s="288"/>
      <c r="AA25" s="288"/>
      <c r="AB25" s="288"/>
      <c r="AC25" s="288"/>
      <c r="AD25" s="288"/>
      <c r="AE25" s="288"/>
      <c r="AF25" s="288"/>
      <c r="AG25" s="288"/>
      <c r="AH25" s="288"/>
    </row>
    <row r="26" spans="1:34" ht="20.100000000000001" customHeight="1">
      <c r="A26" s="294"/>
      <c r="B26" s="300"/>
      <c r="C26" s="300"/>
      <c r="D26" s="300"/>
      <c r="E26" s="300"/>
      <c r="F26" s="300"/>
      <c r="G26" s="300"/>
      <c r="H26" s="300"/>
      <c r="I26" s="300"/>
      <c r="J26" s="300"/>
      <c r="K26" s="300"/>
      <c r="L26" s="300"/>
      <c r="M26" s="300"/>
      <c r="N26" s="300"/>
      <c r="O26" s="288"/>
      <c r="P26" s="288"/>
      <c r="Q26" s="288"/>
      <c r="R26" s="288"/>
      <c r="S26" s="288"/>
      <c r="T26" s="288"/>
      <c r="U26" s="288"/>
      <c r="V26" s="288"/>
      <c r="W26" s="288"/>
      <c r="X26" s="288"/>
      <c r="Y26" s="288"/>
      <c r="Z26" s="288"/>
      <c r="AA26" s="288"/>
      <c r="AB26" s="288"/>
      <c r="AC26" s="288"/>
      <c r="AD26" s="288"/>
      <c r="AE26" s="288"/>
      <c r="AF26" s="288"/>
      <c r="AG26" s="288"/>
      <c r="AH26" s="288"/>
    </row>
    <row r="27" spans="1:34" s="285" customFormat="1" ht="22.5" customHeight="1">
      <c r="A27" s="290"/>
      <c r="B27" s="285" t="s">
        <v>1051</v>
      </c>
      <c r="M27" s="286"/>
      <c r="N27" s="286"/>
      <c r="Q27" s="299"/>
    </row>
    <row r="28" spans="1:34" ht="24" customHeight="1" thickBot="1">
      <c r="A28" s="294"/>
      <c r="B28" s="1660" t="s">
        <v>992</v>
      </c>
      <c r="C28" s="1660"/>
      <c r="D28" s="1692" t="s">
        <v>1052</v>
      </c>
      <c r="E28" s="1692"/>
      <c r="F28" s="1692"/>
      <c r="G28" s="1692"/>
      <c r="H28" s="1692" t="s">
        <v>992</v>
      </c>
      <c r="I28" s="1692"/>
      <c r="J28" s="1692" t="s">
        <v>1052</v>
      </c>
      <c r="K28" s="1692"/>
      <c r="L28" s="1692"/>
      <c r="M28" s="1692"/>
    </row>
    <row r="29" spans="1:34" ht="24" customHeight="1" thickTop="1">
      <c r="A29" s="294"/>
      <c r="B29" s="1649" t="s">
        <v>1125</v>
      </c>
      <c r="C29" s="1650"/>
      <c r="D29" s="1693" t="s">
        <v>1053</v>
      </c>
      <c r="E29" s="1693"/>
      <c r="F29" s="1693"/>
      <c r="G29" s="1693"/>
      <c r="H29" s="1659" t="s">
        <v>71</v>
      </c>
      <c r="I29" s="1659"/>
      <c r="J29" s="1681" t="s">
        <v>1054</v>
      </c>
      <c r="K29" s="1681"/>
      <c r="L29" s="1681"/>
      <c r="M29" s="1681"/>
    </row>
    <row r="30" spans="1:34" ht="23.85" customHeight="1">
      <c r="A30" s="294"/>
      <c r="B30" s="1659" t="s">
        <v>71</v>
      </c>
      <c r="C30" s="1659"/>
      <c r="D30" s="1682" t="s">
        <v>1055</v>
      </c>
      <c r="E30" s="1682"/>
      <c r="F30" s="1682"/>
      <c r="G30" s="1682"/>
      <c r="H30" s="1659" t="s">
        <v>71</v>
      </c>
      <c r="I30" s="1659"/>
      <c r="J30" s="1669" t="s">
        <v>1056</v>
      </c>
      <c r="K30" s="1669"/>
      <c r="L30" s="1669"/>
      <c r="M30" s="1669"/>
    </row>
    <row r="31" spans="1:34" ht="23.85" customHeight="1">
      <c r="A31" s="294"/>
      <c r="B31" s="1659" t="s">
        <v>1125</v>
      </c>
      <c r="C31" s="1659"/>
      <c r="D31" s="1682" t="s">
        <v>1057</v>
      </c>
      <c r="E31" s="1682"/>
      <c r="F31" s="1682"/>
      <c r="G31" s="1682"/>
      <c r="H31" s="1659" t="s">
        <v>71</v>
      </c>
      <c r="I31" s="1659"/>
      <c r="J31" s="1669" t="s">
        <v>1058</v>
      </c>
      <c r="K31" s="1669"/>
      <c r="L31" s="1669"/>
      <c r="M31" s="1669"/>
    </row>
    <row r="32" spans="1:34" ht="24" customHeight="1">
      <c r="A32" s="294"/>
      <c r="B32" s="1659" t="s">
        <v>1125</v>
      </c>
      <c r="C32" s="1659"/>
      <c r="D32" s="1682" t="s">
        <v>1059</v>
      </c>
      <c r="E32" s="1682"/>
      <c r="F32" s="1682"/>
      <c r="G32" s="1682"/>
      <c r="H32" s="1659" t="s">
        <v>1125</v>
      </c>
      <c r="I32" s="1659"/>
      <c r="J32" s="1669" t="s">
        <v>1060</v>
      </c>
      <c r="K32" s="1669"/>
      <c r="L32" s="1669"/>
      <c r="M32" s="1669"/>
    </row>
    <row r="33" spans="1:34" ht="24" customHeight="1">
      <c r="A33" s="294"/>
      <c r="B33" s="1659" t="s">
        <v>1125</v>
      </c>
      <c r="C33" s="1659"/>
      <c r="D33" s="1682" t="s">
        <v>1061</v>
      </c>
      <c r="E33" s="1682"/>
      <c r="F33" s="1682"/>
      <c r="G33" s="1682"/>
      <c r="H33" s="1655" t="s">
        <v>1125</v>
      </c>
      <c r="I33" s="1656"/>
      <c r="J33" s="1726" t="s">
        <v>1842</v>
      </c>
      <c r="K33" s="1727"/>
      <c r="L33" s="1727"/>
      <c r="M33" s="1728"/>
    </row>
    <row r="34" spans="1:34" ht="24" customHeight="1">
      <c r="A34" s="294"/>
      <c r="B34" s="1659" t="s">
        <v>71</v>
      </c>
      <c r="C34" s="1659"/>
      <c r="D34" s="1669" t="s">
        <v>1062</v>
      </c>
      <c r="E34" s="1669"/>
      <c r="F34" s="1669"/>
      <c r="G34" s="1669"/>
      <c r="H34" s="1657"/>
      <c r="I34" s="1658"/>
      <c r="J34" s="1729" t="s">
        <v>1841</v>
      </c>
      <c r="K34" s="1730"/>
      <c r="L34" s="1730"/>
      <c r="M34" s="1731"/>
    </row>
    <row r="35" spans="1:34" ht="20.100000000000001" customHeight="1">
      <c r="A35" s="294"/>
      <c r="B35" s="300"/>
      <c r="C35" s="300"/>
      <c r="D35" s="300"/>
      <c r="E35" s="300"/>
      <c r="F35" s="300"/>
      <c r="G35" s="300"/>
      <c r="H35" s="300"/>
      <c r="I35" s="300"/>
      <c r="J35" s="300"/>
      <c r="K35" s="300"/>
      <c r="L35" s="300"/>
      <c r="M35" s="300"/>
      <c r="N35" s="300"/>
      <c r="O35" s="288"/>
      <c r="P35" s="288"/>
      <c r="Q35" s="288"/>
      <c r="X35" s="288"/>
      <c r="Y35" s="288"/>
      <c r="Z35" s="288"/>
      <c r="AA35" s="288"/>
      <c r="AB35" s="288"/>
      <c r="AC35" s="288"/>
      <c r="AD35" s="288"/>
      <c r="AE35" s="288"/>
      <c r="AF35" s="288"/>
      <c r="AG35" s="288"/>
      <c r="AH35" s="288"/>
    </row>
    <row r="36" spans="1:34" s="285" customFormat="1" ht="22.5" customHeight="1">
      <c r="A36" s="290"/>
      <c r="B36" s="285" t="s">
        <v>1063</v>
      </c>
      <c r="M36" s="286"/>
      <c r="N36" s="286"/>
      <c r="Q36" s="299"/>
    </row>
    <row r="37" spans="1:34" ht="24" customHeight="1">
      <c r="A37" s="294"/>
      <c r="B37" s="1654" t="s">
        <v>1019</v>
      </c>
      <c r="C37" s="1654"/>
      <c r="D37" s="1654"/>
      <c r="E37" s="1654"/>
      <c r="F37" s="1654"/>
      <c r="G37" s="1654"/>
      <c r="H37" s="1654"/>
      <c r="I37" s="1654"/>
      <c r="J37" s="1654"/>
      <c r="K37" s="1654"/>
      <c r="L37" s="1654"/>
      <c r="M37" s="1654"/>
      <c r="N37" s="1654"/>
    </row>
    <row r="38" spans="1:34" ht="24" customHeight="1">
      <c r="A38" s="294"/>
      <c r="B38" s="1682" t="s">
        <v>949</v>
      </c>
      <c r="C38" s="1682"/>
      <c r="D38" s="1682"/>
      <c r="E38" s="1682"/>
      <c r="F38" s="1682"/>
      <c r="G38" s="1682"/>
      <c r="H38" s="305" t="s">
        <v>1020</v>
      </c>
      <c r="I38" s="305" t="s">
        <v>1021</v>
      </c>
      <c r="J38" s="305" t="s">
        <v>1022</v>
      </c>
      <c r="K38" s="305" t="s">
        <v>1023</v>
      </c>
      <c r="L38" s="305" t="s">
        <v>1024</v>
      </c>
      <c r="M38" s="305" t="s">
        <v>1025</v>
      </c>
      <c r="N38" s="305" t="s">
        <v>1026</v>
      </c>
    </row>
    <row r="39" spans="1:34" ht="23.85" customHeight="1">
      <c r="A39" s="294"/>
      <c r="B39" s="1654" t="s">
        <v>1064</v>
      </c>
      <c r="C39" s="1654"/>
      <c r="D39" s="1654"/>
      <c r="E39" s="1654"/>
      <c r="F39" s="1654"/>
      <c r="G39" s="1654"/>
      <c r="H39" s="772" t="s">
        <v>71</v>
      </c>
      <c r="I39" s="772" t="s">
        <v>1125</v>
      </c>
      <c r="J39" s="772" t="s">
        <v>1125</v>
      </c>
      <c r="K39" s="772" t="s">
        <v>71</v>
      </c>
      <c r="L39" s="772" t="s">
        <v>71</v>
      </c>
      <c r="M39" s="772" t="s">
        <v>71</v>
      </c>
      <c r="N39" s="772" t="s">
        <v>71</v>
      </c>
    </row>
    <row r="40" spans="1:34" ht="24" customHeight="1">
      <c r="A40" s="294"/>
      <c r="B40" s="1654" t="s">
        <v>1065</v>
      </c>
      <c r="C40" s="1654"/>
      <c r="D40" s="1654"/>
      <c r="E40" s="1654"/>
      <c r="F40" s="1654"/>
      <c r="G40" s="1654"/>
      <c r="H40" s="772" t="s">
        <v>1125</v>
      </c>
      <c r="I40" s="772" t="s">
        <v>1125</v>
      </c>
      <c r="J40" s="772" t="s">
        <v>1125</v>
      </c>
      <c r="K40" s="772" t="s">
        <v>71</v>
      </c>
      <c r="L40" s="772" t="s">
        <v>71</v>
      </c>
      <c r="M40" s="772" t="s">
        <v>71</v>
      </c>
      <c r="N40" s="772" t="s">
        <v>71</v>
      </c>
    </row>
    <row r="41" spans="1:34" ht="36.4" customHeight="1">
      <c r="A41" s="294"/>
      <c r="B41" s="1654" t="s">
        <v>1066</v>
      </c>
      <c r="C41" s="1654"/>
      <c r="D41" s="1654"/>
      <c r="E41" s="1654"/>
      <c r="F41" s="1654"/>
      <c r="G41" s="1654"/>
      <c r="H41" s="772" t="s">
        <v>71</v>
      </c>
      <c r="I41" s="772" t="s">
        <v>71</v>
      </c>
      <c r="J41" s="772" t="s">
        <v>1125</v>
      </c>
      <c r="K41" s="772" t="s">
        <v>71</v>
      </c>
      <c r="L41" s="772" t="s">
        <v>71</v>
      </c>
      <c r="M41" s="772" t="s">
        <v>71</v>
      </c>
      <c r="N41" s="772" t="s">
        <v>71</v>
      </c>
    </row>
    <row r="42" spans="1:34" ht="24" customHeight="1">
      <c r="A42" s="294"/>
      <c r="B42" s="1654" t="s">
        <v>1067</v>
      </c>
      <c r="C42" s="1654"/>
      <c r="D42" s="1654"/>
      <c r="E42" s="1654"/>
      <c r="F42" s="1654"/>
      <c r="G42" s="1654"/>
      <c r="H42" s="309"/>
      <c r="I42" s="772" t="s">
        <v>71</v>
      </c>
      <c r="J42" s="772" t="s">
        <v>71</v>
      </c>
      <c r="K42" s="772" t="s">
        <v>1125</v>
      </c>
      <c r="L42" s="772" t="s">
        <v>1125</v>
      </c>
      <c r="M42" s="772" t="s">
        <v>1125</v>
      </c>
      <c r="N42" s="309"/>
    </row>
    <row r="43" spans="1:34" ht="239.25" customHeight="1">
      <c r="A43" s="294"/>
      <c r="B43" s="1724" t="s">
        <v>1068</v>
      </c>
      <c r="C43" s="1724"/>
      <c r="D43" s="1724"/>
      <c r="E43" s="1724"/>
      <c r="F43" s="1724"/>
      <c r="G43" s="1724"/>
      <c r="H43" s="1724"/>
      <c r="I43" s="1724"/>
      <c r="J43" s="1724"/>
      <c r="K43" s="1724"/>
      <c r="L43" s="1724"/>
      <c r="M43" s="1724"/>
      <c r="N43" s="1724"/>
    </row>
    <row r="44" spans="1:34" ht="20.100000000000001" customHeight="1"/>
    <row r="45" spans="1:34" s="285" customFormat="1" ht="22.5" customHeight="1">
      <c r="A45" s="290"/>
      <c r="B45" s="285" t="s">
        <v>1069</v>
      </c>
      <c r="M45" s="299"/>
    </row>
    <row r="46" spans="1:34" ht="24" customHeight="1" thickBot="1">
      <c r="A46" s="294"/>
      <c r="B46" s="1660" t="s">
        <v>1070</v>
      </c>
      <c r="C46" s="1660"/>
      <c r="D46" s="1660" t="s">
        <v>1071</v>
      </c>
      <c r="E46" s="1660"/>
      <c r="F46" s="1660"/>
      <c r="G46" s="1660" t="s">
        <v>1072</v>
      </c>
      <c r="H46" s="1660"/>
      <c r="I46" s="1660"/>
      <c r="J46" s="1660" t="s">
        <v>1073</v>
      </c>
      <c r="K46" s="1660"/>
      <c r="L46" s="1660"/>
    </row>
    <row r="47" spans="1:34" ht="23.1" customHeight="1" thickTop="1">
      <c r="A47" s="294"/>
      <c r="B47" s="1693" t="s">
        <v>1074</v>
      </c>
      <c r="C47" s="1693"/>
      <c r="D47" s="1723" t="str">
        <f>別紙１④!K11</f>
        <v>丙川　三郎</v>
      </c>
      <c r="E47" s="1723"/>
      <c r="F47" s="1723"/>
      <c r="G47" s="1725" t="s">
        <v>1077</v>
      </c>
      <c r="H47" s="1725"/>
      <c r="I47" s="1725"/>
      <c r="J47" s="353" t="s">
        <v>1150</v>
      </c>
      <c r="K47" s="775">
        <v>10</v>
      </c>
      <c r="L47" s="355" t="s">
        <v>77</v>
      </c>
    </row>
    <row r="48" spans="1:34" ht="23.1" customHeight="1">
      <c r="A48" s="294"/>
      <c r="B48" s="1682" t="s">
        <v>1076</v>
      </c>
      <c r="C48" s="1682"/>
      <c r="D48" s="1723" t="str">
        <f>別紙１④!K12</f>
        <v>丙川　三郎</v>
      </c>
      <c r="E48" s="1723"/>
      <c r="F48" s="1723"/>
      <c r="G48" s="1667" t="s">
        <v>1078</v>
      </c>
      <c r="H48" s="1667"/>
      <c r="I48" s="1667"/>
      <c r="J48" s="354" t="s">
        <v>1150</v>
      </c>
      <c r="K48" s="776">
        <v>12</v>
      </c>
      <c r="L48" s="356" t="s">
        <v>77</v>
      </c>
    </row>
    <row r="49" spans="1:13" ht="23.1" customHeight="1">
      <c r="A49" s="294"/>
      <c r="B49" s="1682" t="s">
        <v>1079</v>
      </c>
      <c r="C49" s="1682"/>
      <c r="D49" s="1723" t="str">
        <f>別紙１④!K13</f>
        <v>乙山　次郎</v>
      </c>
      <c r="E49" s="1723"/>
      <c r="F49" s="1723"/>
      <c r="G49" s="1667" t="s">
        <v>1081</v>
      </c>
      <c r="H49" s="1667"/>
      <c r="I49" s="1667"/>
      <c r="J49" s="354" t="s">
        <v>1150</v>
      </c>
      <c r="K49" s="776">
        <v>12</v>
      </c>
      <c r="L49" s="356" t="s">
        <v>77</v>
      </c>
    </row>
    <row r="50" spans="1:13" ht="23.1" customHeight="1">
      <c r="B50" s="1682" t="s">
        <v>1082</v>
      </c>
      <c r="C50" s="1682"/>
      <c r="D50" s="1723" t="str">
        <f>別紙１④!K14</f>
        <v>乙山　次郎</v>
      </c>
      <c r="E50" s="1723"/>
      <c r="F50" s="1723"/>
      <c r="G50" s="1667" t="s">
        <v>1083</v>
      </c>
      <c r="H50" s="1667"/>
      <c r="I50" s="1667"/>
      <c r="J50" s="354" t="s">
        <v>1150</v>
      </c>
      <c r="K50" s="776">
        <v>10</v>
      </c>
      <c r="L50" s="356" t="s">
        <v>77</v>
      </c>
    </row>
    <row r="51" spans="1:13" ht="23.1" customHeight="1">
      <c r="B51" s="1682" t="s">
        <v>1084</v>
      </c>
      <c r="C51" s="1682"/>
      <c r="D51" s="1723" t="str">
        <f>別紙１④!K15</f>
        <v>甲田　太郎</v>
      </c>
      <c r="E51" s="1723"/>
      <c r="F51" s="1723"/>
      <c r="G51" s="1667" t="s">
        <v>1078</v>
      </c>
      <c r="H51" s="1667"/>
      <c r="I51" s="1667"/>
      <c r="J51" s="354" t="s">
        <v>1150</v>
      </c>
      <c r="K51" s="776">
        <v>12</v>
      </c>
      <c r="L51" s="356" t="s">
        <v>77</v>
      </c>
    </row>
    <row r="52" spans="1:13" ht="23.1" customHeight="1">
      <c r="B52" s="1682" t="s">
        <v>1085</v>
      </c>
      <c r="C52" s="1682"/>
      <c r="D52" s="1723" t="str">
        <f>別紙１④!K16</f>
        <v>丙川　三郎</v>
      </c>
      <c r="E52" s="1723"/>
      <c r="F52" s="1723"/>
      <c r="G52" s="1667" t="s">
        <v>1081</v>
      </c>
      <c r="H52" s="1667"/>
      <c r="I52" s="1667"/>
      <c r="J52" s="354" t="s">
        <v>1150</v>
      </c>
      <c r="K52" s="776">
        <v>10</v>
      </c>
      <c r="L52" s="356" t="s">
        <v>77</v>
      </c>
    </row>
    <row r="53" spans="1:13" ht="57" customHeight="1">
      <c r="B53" s="1648" t="s">
        <v>1086</v>
      </c>
      <c r="C53" s="1648"/>
      <c r="D53" s="1648"/>
      <c r="E53" s="1648"/>
      <c r="F53" s="1648"/>
      <c r="G53" s="1648"/>
      <c r="H53" s="1648"/>
      <c r="I53" s="1648"/>
      <c r="J53" s="1648"/>
      <c r="K53" s="1648"/>
      <c r="L53" s="1648"/>
    </row>
    <row r="54" spans="1:13" ht="20.100000000000001" customHeight="1"/>
    <row r="55" spans="1:13" s="285" customFormat="1" ht="22.5" customHeight="1">
      <c r="A55" s="290"/>
      <c r="B55" s="285" t="s">
        <v>1087</v>
      </c>
      <c r="M55" s="299"/>
    </row>
    <row r="56" spans="1:13" ht="119.65" customHeight="1">
      <c r="A56" s="294"/>
      <c r="B56" s="1671" t="s">
        <v>1088</v>
      </c>
      <c r="C56" s="1672"/>
      <c r="D56" s="1672"/>
      <c r="E56" s="1672"/>
      <c r="F56" s="1672"/>
      <c r="G56" s="1672"/>
      <c r="H56" s="1672"/>
      <c r="I56" s="1672"/>
      <c r="J56" s="1672"/>
      <c r="K56" s="1672"/>
      <c r="L56" s="1673"/>
    </row>
    <row r="57" spans="1:13" ht="238.5" customHeight="1">
      <c r="A57" s="294"/>
      <c r="B57" s="1720" t="s">
        <v>1089</v>
      </c>
      <c r="C57" s="1721"/>
      <c r="D57" s="1721"/>
      <c r="E57" s="1721"/>
      <c r="F57" s="1721"/>
      <c r="G57" s="1721"/>
      <c r="H57" s="1721"/>
      <c r="I57" s="1721"/>
      <c r="J57" s="1721"/>
      <c r="K57" s="1721"/>
      <c r="L57" s="1722"/>
    </row>
    <row r="58" spans="1:13" ht="20.100000000000001" customHeight="1"/>
  </sheetData>
  <mergeCells count="108">
    <mergeCell ref="B3:N3"/>
    <mergeCell ref="B6:M6"/>
    <mergeCell ref="B9:E10"/>
    <mergeCell ref="F9:G10"/>
    <mergeCell ref="H9:K9"/>
    <mergeCell ref="H10:I10"/>
    <mergeCell ref="J10:K10"/>
    <mergeCell ref="B13:E13"/>
    <mergeCell ref="F13:G13"/>
    <mergeCell ref="H13:I13"/>
    <mergeCell ref="J13:K13"/>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16:K16"/>
    <mergeCell ref="B19:C19"/>
    <mergeCell ref="D19:G19"/>
    <mergeCell ref="H19:I19"/>
    <mergeCell ref="J19:M19"/>
    <mergeCell ref="B20:C20"/>
    <mergeCell ref="D20:G20"/>
    <mergeCell ref="H20:I20"/>
    <mergeCell ref="J20:M2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37:N37"/>
    <mergeCell ref="B38:G38"/>
    <mergeCell ref="B39:G39"/>
    <mergeCell ref="B40:G40"/>
    <mergeCell ref="B41:G41"/>
    <mergeCell ref="B42:G42"/>
    <mergeCell ref="B33:C33"/>
    <mergeCell ref="D33:G33"/>
    <mergeCell ref="H33:I34"/>
    <mergeCell ref="B34:C34"/>
    <mergeCell ref="D34:G34"/>
    <mergeCell ref="J33:M33"/>
    <mergeCell ref="J34:M34"/>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57:L57"/>
    <mergeCell ref="B52:C52"/>
    <mergeCell ref="D52:F52"/>
    <mergeCell ref="G52:I52"/>
    <mergeCell ref="B53:L53"/>
    <mergeCell ref="B56:L56"/>
    <mergeCell ref="B50:C50"/>
    <mergeCell ref="D50:F50"/>
    <mergeCell ref="G50:I50"/>
    <mergeCell ref="B51:C51"/>
    <mergeCell ref="D51:F51"/>
    <mergeCell ref="G51:I51"/>
  </mergeCells>
  <phoneticPr fontId="3"/>
  <dataValidations count="1">
    <dataValidation type="list" allowBlank="1" showInputMessage="1" showErrorMessage="1" prompt="該当する場合「○」を記載" sqref="I42:M42 B20:C23 H20:I23 C30:C34 B29:B34 H29:I34 H39:N41 H12:K14" xr:uid="{BE07CF67-9FFB-4F10-A046-CE7152E2D16F}">
      <formula1>"　,○,"</formula1>
    </dataValidation>
  </dataValidations>
  <printOptions horizontalCentered="1"/>
  <pageMargins left="0.59055118110236227" right="0.31496062992125984" top="0.55118110236220474" bottom="0.15748031496062992" header="0.31496062992125984" footer="0.31496062992125984"/>
  <pageSetup paperSize="9" scale="73" fitToHeight="0"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2592-7A1D-41A8-BA83-F0D23CD0EA1A}">
  <sheetPr>
    <tabColor theme="7" tint="0.79998168889431442"/>
    <pageSetUpPr fitToPage="1"/>
  </sheetPr>
  <dimension ref="A2:AH45"/>
  <sheetViews>
    <sheetView view="pageBreakPreview" zoomScaleNormal="100" zoomScaleSheetLayoutView="100" workbookViewId="0">
      <selection activeCell="F37" sqref="F37"/>
    </sheetView>
  </sheetViews>
  <sheetFormatPr defaultColWidth="4.125" defaultRowHeight="18" customHeight="1"/>
  <cols>
    <col min="1" max="1" width="1.875" style="287" customWidth="1"/>
    <col min="2" max="14" width="9.625" style="287" customWidth="1"/>
    <col min="15" max="15" width="2.625" style="287" customWidth="1"/>
    <col min="16" max="16" width="5.875" style="287" customWidth="1"/>
    <col min="17" max="122" width="4.625" style="287" customWidth="1"/>
    <col min="123" max="255" width="8.625" style="287" customWidth="1"/>
    <col min="256" max="16384" width="4.125" style="287"/>
  </cols>
  <sheetData>
    <row r="2" spans="1:34" ht="19.7" customHeight="1">
      <c r="A2" s="290" t="s">
        <v>1090</v>
      </c>
      <c r="B2" s="291"/>
      <c r="C2" s="291"/>
      <c r="D2" s="291"/>
      <c r="E2" s="291"/>
      <c r="F2" s="291"/>
      <c r="G2" s="291"/>
      <c r="H2" s="291"/>
      <c r="I2" s="291"/>
    </row>
    <row r="3" spans="1:34" ht="23.25" customHeight="1">
      <c r="A3" s="294"/>
      <c r="B3" s="1704" t="s">
        <v>1091</v>
      </c>
      <c r="C3" s="1704"/>
      <c r="D3" s="1704"/>
      <c r="E3" s="1704"/>
      <c r="F3" s="1704"/>
      <c r="G3" s="1704"/>
      <c r="H3" s="1704"/>
      <c r="I3" s="1704"/>
      <c r="J3" s="1704"/>
      <c r="K3" s="1704"/>
      <c r="L3" s="1704"/>
      <c r="M3" s="1704"/>
      <c r="N3" s="1704"/>
      <c r="O3" s="288"/>
      <c r="P3" s="288"/>
      <c r="Q3" s="288"/>
      <c r="R3" s="288"/>
      <c r="S3" s="288"/>
      <c r="T3" s="288"/>
      <c r="U3" s="288"/>
      <c r="V3" s="288"/>
      <c r="W3" s="288"/>
      <c r="X3" s="288"/>
      <c r="Y3" s="288"/>
      <c r="Z3" s="288"/>
      <c r="AA3" s="288"/>
      <c r="AB3" s="288"/>
      <c r="AC3" s="288"/>
      <c r="AD3" s="288"/>
      <c r="AE3" s="288"/>
      <c r="AF3" s="288"/>
      <c r="AG3" s="288"/>
      <c r="AH3" s="288"/>
    </row>
    <row r="4" spans="1:34" ht="20.100000000000001" customHeight="1">
      <c r="A4" s="294"/>
      <c r="B4" s="295"/>
      <c r="C4" s="295"/>
      <c r="D4" s="296"/>
      <c r="E4" s="296"/>
      <c r="F4" s="296"/>
      <c r="G4" s="296"/>
      <c r="H4" s="297"/>
      <c r="I4" s="297"/>
      <c r="J4" s="296"/>
      <c r="K4" s="296"/>
      <c r="L4" s="296"/>
      <c r="M4" s="298"/>
    </row>
    <row r="5" spans="1:34" ht="20.25" customHeight="1">
      <c r="A5" s="290"/>
      <c r="B5" s="285" t="s">
        <v>1092</v>
      </c>
      <c r="C5" s="285"/>
      <c r="F5" s="292"/>
      <c r="G5" s="292"/>
      <c r="H5" s="293"/>
      <c r="I5" s="293"/>
    </row>
    <row r="6" spans="1:34" ht="20.100000000000001" customHeight="1">
      <c r="A6" s="294"/>
      <c r="B6" s="1687" t="s">
        <v>1093</v>
      </c>
      <c r="C6" s="1687"/>
      <c r="D6" s="1687"/>
      <c r="E6" s="1687"/>
      <c r="F6" s="1687"/>
      <c r="G6" s="1687"/>
      <c r="H6" s="297"/>
      <c r="I6" s="297"/>
      <c r="J6" s="296"/>
      <c r="K6" s="296"/>
      <c r="L6" s="296"/>
      <c r="M6" s="298"/>
    </row>
    <row r="7" spans="1:34" s="285" customFormat="1" ht="22.5" customHeight="1">
      <c r="A7" s="290"/>
      <c r="B7" s="285" t="s">
        <v>1094</v>
      </c>
      <c r="M7" s="286"/>
      <c r="N7" s="286"/>
      <c r="Q7" s="299"/>
    </row>
    <row r="8" spans="1:34" ht="24" customHeight="1" thickBot="1">
      <c r="A8" s="294"/>
      <c r="B8" s="1746" t="s">
        <v>1095</v>
      </c>
      <c r="C8" s="1746"/>
      <c r="D8" s="1746"/>
      <c r="E8" s="1746"/>
      <c r="F8" s="1747" t="s">
        <v>1096</v>
      </c>
      <c r="G8" s="1747"/>
      <c r="H8" s="1747"/>
      <c r="I8" s="1747"/>
      <c r="J8" s="1747"/>
      <c r="K8" s="1747"/>
    </row>
    <row r="9" spans="1:34" ht="25.15" customHeight="1" thickTop="1">
      <c r="A9" s="294"/>
      <c r="B9" s="1748" t="s">
        <v>1097</v>
      </c>
      <c r="C9" s="1748"/>
      <c r="D9" s="1748"/>
      <c r="E9" s="1748"/>
      <c r="F9" s="1725" t="s">
        <v>1098</v>
      </c>
      <c r="G9" s="1725"/>
      <c r="H9" s="1725"/>
      <c r="I9" s="1725"/>
      <c r="J9" s="1725"/>
      <c r="K9" s="1725"/>
    </row>
    <row r="10" spans="1:34" ht="25.15" customHeight="1">
      <c r="A10" s="294"/>
      <c r="B10" s="1749"/>
      <c r="C10" s="1749"/>
      <c r="D10" s="1749"/>
      <c r="E10" s="1749"/>
      <c r="F10" s="1667" t="s">
        <v>1099</v>
      </c>
      <c r="G10" s="1667"/>
      <c r="H10" s="1667"/>
      <c r="I10" s="1667"/>
      <c r="J10" s="1667"/>
      <c r="K10" s="1667"/>
    </row>
    <row r="11" spans="1:34" ht="25.15" customHeight="1">
      <c r="A11" s="294"/>
      <c r="B11" s="1749"/>
      <c r="C11" s="1749"/>
      <c r="D11" s="1749"/>
      <c r="E11" s="1749"/>
      <c r="F11" s="1667" t="s">
        <v>1100</v>
      </c>
      <c r="G11" s="1667"/>
      <c r="H11" s="1667"/>
      <c r="I11" s="1667"/>
      <c r="J11" s="1667"/>
      <c r="K11" s="1667"/>
    </row>
    <row r="12" spans="1:34" ht="25.15" customHeight="1">
      <c r="A12" s="294"/>
      <c r="B12" s="1749"/>
      <c r="C12" s="1749"/>
      <c r="D12" s="1749"/>
      <c r="E12" s="1749"/>
      <c r="F12" s="1667" t="s">
        <v>1101</v>
      </c>
      <c r="G12" s="1667"/>
      <c r="H12" s="1667"/>
      <c r="I12" s="1667"/>
      <c r="J12" s="1667"/>
      <c r="K12" s="1667"/>
    </row>
    <row r="13" spans="1:34" ht="25.15" customHeight="1">
      <c r="A13" s="294"/>
      <c r="B13" s="1749" t="s">
        <v>1102</v>
      </c>
      <c r="C13" s="1749"/>
      <c r="D13" s="1749"/>
      <c r="E13" s="1749"/>
      <c r="F13" s="1667" t="s">
        <v>1103</v>
      </c>
      <c r="G13" s="1667"/>
      <c r="H13" s="1667"/>
      <c r="I13" s="1667"/>
      <c r="J13" s="1667"/>
      <c r="K13" s="1667"/>
    </row>
    <row r="14" spans="1:34" ht="25.15" customHeight="1">
      <c r="A14" s="294"/>
      <c r="B14" s="1749"/>
      <c r="C14" s="1749"/>
      <c r="D14" s="1749"/>
      <c r="E14" s="1749"/>
      <c r="F14" s="1667"/>
      <c r="G14" s="1667"/>
      <c r="H14" s="1667"/>
      <c r="I14" s="1667"/>
      <c r="J14" s="1667"/>
      <c r="K14" s="1667"/>
    </row>
    <row r="15" spans="1:34" ht="25.15" customHeight="1">
      <c r="A15" s="294"/>
      <c r="B15" s="1749"/>
      <c r="C15" s="1749"/>
      <c r="D15" s="1749"/>
      <c r="E15" s="1749"/>
      <c r="F15" s="1667"/>
      <c r="G15" s="1667"/>
      <c r="H15" s="1667"/>
      <c r="I15" s="1667"/>
      <c r="J15" s="1667"/>
      <c r="K15" s="1667"/>
    </row>
    <row r="16" spans="1:34" ht="25.15" customHeight="1">
      <c r="A16" s="294"/>
      <c r="B16" s="1749"/>
      <c r="C16" s="1749"/>
      <c r="D16" s="1749"/>
      <c r="E16" s="1749"/>
      <c r="F16" s="1667"/>
      <c r="G16" s="1667"/>
      <c r="H16" s="1667"/>
      <c r="I16" s="1667"/>
      <c r="J16" s="1667"/>
      <c r="K16" s="1667"/>
    </row>
    <row r="17" spans="1:34" ht="62.1" customHeight="1">
      <c r="A17" s="294"/>
      <c r="B17" s="1704" t="s">
        <v>1104</v>
      </c>
      <c r="C17" s="1704"/>
      <c r="D17" s="1704"/>
      <c r="E17" s="1704"/>
      <c r="F17" s="1704"/>
      <c r="G17" s="1704"/>
      <c r="H17" s="1704"/>
      <c r="I17" s="1704"/>
      <c r="J17" s="1704"/>
      <c r="K17" s="1704"/>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row>
    <row r="18" spans="1:34" ht="20.100000000000001" customHeight="1">
      <c r="A18" s="294"/>
      <c r="B18" s="300"/>
      <c r="C18" s="300"/>
      <c r="D18" s="300"/>
      <c r="E18" s="300"/>
      <c r="F18" s="300"/>
      <c r="G18" s="300"/>
      <c r="H18" s="300"/>
      <c r="I18" s="300"/>
      <c r="J18" s="300"/>
      <c r="K18" s="300"/>
      <c r="L18" s="288"/>
      <c r="M18" s="288"/>
      <c r="N18" s="288"/>
      <c r="O18" s="288"/>
      <c r="P18" s="288"/>
      <c r="Q18" s="288"/>
      <c r="R18" s="288"/>
      <c r="S18" s="288"/>
      <c r="T18" s="288"/>
      <c r="U18" s="288"/>
      <c r="V18" s="288"/>
      <c r="W18" s="288"/>
      <c r="X18" s="288"/>
      <c r="Y18" s="288"/>
      <c r="Z18" s="288"/>
      <c r="AA18" s="288"/>
      <c r="AB18" s="288"/>
      <c r="AC18" s="288"/>
      <c r="AD18" s="288"/>
      <c r="AE18" s="288"/>
      <c r="AF18" s="288"/>
      <c r="AG18" s="288"/>
      <c r="AH18" s="288"/>
    </row>
    <row r="19" spans="1:34" s="285" customFormat="1" ht="22.5" customHeight="1">
      <c r="A19" s="290"/>
      <c r="B19" s="285" t="s">
        <v>1105</v>
      </c>
      <c r="M19" s="286"/>
      <c r="N19" s="286"/>
      <c r="Q19" s="299"/>
    </row>
    <row r="20" spans="1:34" ht="24" customHeight="1" thickBot="1">
      <c r="A20" s="294"/>
      <c r="B20" s="1660" t="s">
        <v>1106</v>
      </c>
      <c r="C20" s="1660"/>
      <c r="D20" s="1660"/>
      <c r="E20" s="1660"/>
      <c r="F20" s="1660"/>
      <c r="G20" s="1692" t="s">
        <v>1107</v>
      </c>
      <c r="H20" s="1692"/>
      <c r="I20" s="1692"/>
      <c r="J20" s="1692"/>
    </row>
    <row r="21" spans="1:34" ht="25.15" customHeight="1" thickTop="1">
      <c r="A21" s="294"/>
      <c r="B21" s="1653" t="s">
        <v>1097</v>
      </c>
      <c r="C21" s="1653"/>
      <c r="D21" s="1653"/>
      <c r="E21" s="1653"/>
      <c r="F21" s="1653"/>
      <c r="G21" s="1744">
        <f>COUNTIF(別紙１③!H7:H500,"L")</f>
        <v>2</v>
      </c>
      <c r="H21" s="1744"/>
      <c r="I21" s="1744"/>
      <c r="J21" s="1744"/>
    </row>
    <row r="22" spans="1:34" ht="25.15" customHeight="1">
      <c r="A22" s="294"/>
      <c r="B22" s="1654" t="s">
        <v>1108</v>
      </c>
      <c r="C22" s="1654"/>
      <c r="D22" s="1654"/>
      <c r="E22" s="1654"/>
      <c r="F22" s="1654"/>
      <c r="G22" s="1745">
        <v>5</v>
      </c>
      <c r="H22" s="1745"/>
      <c r="I22" s="1745"/>
      <c r="J22" s="1745"/>
    </row>
    <row r="23" spans="1:34" ht="25.15" customHeight="1">
      <c r="A23" s="294"/>
      <c r="B23" s="1654" t="s">
        <v>1109</v>
      </c>
      <c r="C23" s="1654"/>
      <c r="D23" s="1654"/>
      <c r="E23" s="1654"/>
      <c r="F23" s="1654"/>
      <c r="G23" s="1743">
        <f>SUM(G21:J22)</f>
        <v>7</v>
      </c>
      <c r="H23" s="1743"/>
      <c r="I23" s="1743"/>
      <c r="J23" s="1743"/>
    </row>
    <row r="24" spans="1:34" ht="23.25" customHeight="1">
      <c r="A24" s="294"/>
      <c r="B24" s="308" t="s">
        <v>1133</v>
      </c>
      <c r="C24" s="308"/>
      <c r="D24" s="308"/>
      <c r="E24" s="308"/>
      <c r="F24" s="308"/>
      <c r="G24" s="308"/>
      <c r="H24" s="308"/>
      <c r="I24" s="308"/>
      <c r="J24" s="308"/>
      <c r="L24" s="312">
        <f>COUNTIF(別紙１③!H7:H500,"A")+COUNTIF(別紙１③!H7:H500,"B")+COUNTIF(別紙１③!H7:H500,"L")+G22</f>
        <v>16</v>
      </c>
    </row>
    <row r="25" spans="1:34" ht="22.5" customHeight="1">
      <c r="A25" s="294"/>
      <c r="B25" s="308" t="s">
        <v>1131</v>
      </c>
      <c r="C25" s="311"/>
      <c r="D25" s="311"/>
      <c r="E25" s="313">
        <f>ROUNDDOWN((G23/L24)*100,0)</f>
        <v>43</v>
      </c>
      <c r="F25" s="314" t="s">
        <v>1137</v>
      </c>
      <c r="G25" s="308" t="s">
        <v>1132</v>
      </c>
      <c r="H25" s="310"/>
      <c r="I25" s="310"/>
      <c r="J25" s="310"/>
    </row>
    <row r="26" spans="1:34" ht="13.5" customHeight="1">
      <c r="A26" s="294"/>
      <c r="B26" s="308"/>
      <c r="C26" s="311"/>
      <c r="D26" s="311"/>
      <c r="E26" s="311"/>
      <c r="F26" s="308"/>
      <c r="G26" s="308"/>
      <c r="H26" s="310"/>
      <c r="I26" s="310"/>
      <c r="J26" s="310"/>
    </row>
    <row r="27" spans="1:34" ht="102" customHeight="1">
      <c r="A27" s="294"/>
      <c r="B27" s="1704" t="s">
        <v>1110</v>
      </c>
      <c r="C27" s="1704"/>
      <c r="D27" s="1704"/>
      <c r="E27" s="1704"/>
      <c r="F27" s="1704"/>
      <c r="G27" s="1704"/>
      <c r="H27" s="1704"/>
      <c r="I27" s="1704"/>
      <c r="J27" s="1704"/>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row>
    <row r="28" spans="1:34" ht="20.100000000000001" customHeight="1">
      <c r="A28" s="294"/>
      <c r="B28" s="300"/>
      <c r="C28" s="300"/>
      <c r="D28" s="300"/>
      <c r="E28" s="300"/>
      <c r="F28" s="300"/>
      <c r="G28" s="300"/>
      <c r="H28" s="300"/>
      <c r="I28" s="300"/>
      <c r="J28" s="300"/>
      <c r="K28" s="300"/>
      <c r="L28" s="300"/>
      <c r="M28" s="300"/>
      <c r="N28" s="300"/>
      <c r="O28" s="288"/>
      <c r="P28" s="288"/>
      <c r="Q28" s="288"/>
      <c r="R28" s="288"/>
      <c r="S28" s="288"/>
      <c r="T28" s="288"/>
      <c r="U28" s="288"/>
      <c r="V28" s="288"/>
      <c r="W28" s="288"/>
      <c r="X28" s="288"/>
      <c r="Y28" s="288"/>
      <c r="Z28" s="288"/>
      <c r="AA28" s="288"/>
      <c r="AB28" s="288"/>
      <c r="AC28" s="288"/>
      <c r="AD28" s="288"/>
      <c r="AE28" s="288"/>
      <c r="AF28" s="288"/>
      <c r="AG28" s="288"/>
      <c r="AH28" s="288"/>
    </row>
    <row r="29" spans="1:34" s="285" customFormat="1" ht="22.5" customHeight="1">
      <c r="A29" s="290"/>
      <c r="B29" s="285" t="s">
        <v>1111</v>
      </c>
      <c r="M29" s="286"/>
      <c r="N29" s="286"/>
      <c r="Q29" s="299"/>
    </row>
    <row r="30" spans="1:34" ht="24" customHeight="1" thickBot="1">
      <c r="A30" s="294"/>
      <c r="B30" s="1660" t="s">
        <v>992</v>
      </c>
      <c r="C30" s="1660"/>
      <c r="D30" s="1692"/>
      <c r="E30" s="1692"/>
      <c r="F30" s="1692"/>
      <c r="G30" s="1692"/>
      <c r="H30" s="1692" t="s">
        <v>992</v>
      </c>
      <c r="I30" s="1692"/>
      <c r="J30" s="1692"/>
      <c r="K30" s="1692"/>
      <c r="L30" s="1692"/>
      <c r="M30" s="1692"/>
    </row>
    <row r="31" spans="1:34" ht="23.85" customHeight="1" thickTop="1">
      <c r="A31" s="294"/>
      <c r="B31" s="1649" t="s">
        <v>1125</v>
      </c>
      <c r="C31" s="1650"/>
      <c r="D31" s="1693" t="s">
        <v>1112</v>
      </c>
      <c r="E31" s="1693"/>
      <c r="F31" s="1693"/>
      <c r="G31" s="1693"/>
      <c r="H31" s="1659" t="s">
        <v>71</v>
      </c>
      <c r="I31" s="1659"/>
      <c r="J31" s="1681" t="s">
        <v>1113</v>
      </c>
      <c r="K31" s="1681"/>
      <c r="L31" s="1681"/>
      <c r="M31" s="1681"/>
    </row>
    <row r="32" spans="1:34" ht="24" customHeight="1">
      <c r="A32" s="294"/>
      <c r="B32" s="1659" t="s">
        <v>1125</v>
      </c>
      <c r="C32" s="1659"/>
      <c r="D32" s="1682" t="s">
        <v>1114</v>
      </c>
      <c r="E32" s="1682"/>
      <c r="F32" s="1682"/>
      <c r="G32" s="1682"/>
      <c r="H32" s="1655" t="s">
        <v>1125</v>
      </c>
      <c r="I32" s="1656"/>
      <c r="J32" s="1726" t="s">
        <v>1844</v>
      </c>
      <c r="K32" s="1727"/>
      <c r="L32" s="1727"/>
      <c r="M32" s="1728"/>
    </row>
    <row r="33" spans="1:34" ht="24" customHeight="1">
      <c r="A33" s="294"/>
      <c r="B33" s="1659" t="s">
        <v>71</v>
      </c>
      <c r="C33" s="1659"/>
      <c r="D33" s="1682" t="s">
        <v>1115</v>
      </c>
      <c r="E33" s="1682"/>
      <c r="F33" s="1682"/>
      <c r="G33" s="1682"/>
      <c r="H33" s="1657"/>
      <c r="I33" s="1658"/>
      <c r="J33" s="1729" t="s">
        <v>1843</v>
      </c>
      <c r="K33" s="1730"/>
      <c r="L33" s="1730"/>
      <c r="M33" s="1731"/>
    </row>
    <row r="34" spans="1:34" ht="75.2" customHeight="1">
      <c r="A34" s="294"/>
      <c r="B34" s="1724" t="s">
        <v>1116</v>
      </c>
      <c r="C34" s="1724"/>
      <c r="D34" s="1724"/>
      <c r="E34" s="1724"/>
      <c r="F34" s="1724"/>
      <c r="G34" s="1724"/>
      <c r="H34" s="1724"/>
      <c r="I34" s="1724"/>
      <c r="J34" s="1724"/>
      <c r="K34" s="1724"/>
      <c r="L34" s="1724"/>
      <c r="M34" s="1724"/>
    </row>
    <row r="35" spans="1:34" ht="40.15" customHeight="1">
      <c r="A35" s="294"/>
      <c r="B35" s="1648" t="s">
        <v>1000</v>
      </c>
      <c r="C35" s="1648"/>
      <c r="D35" s="1648"/>
      <c r="E35" s="1648"/>
      <c r="F35" s="1648"/>
      <c r="G35" s="1648"/>
      <c r="H35" s="1648"/>
      <c r="I35" s="1648"/>
      <c r="J35" s="1648"/>
      <c r="K35" s="1648"/>
      <c r="L35" s="1648"/>
      <c r="M35" s="1648"/>
      <c r="N35" s="288"/>
      <c r="O35" s="288"/>
      <c r="P35" s="288"/>
      <c r="Q35" s="288"/>
      <c r="R35" s="288"/>
      <c r="S35" s="288"/>
      <c r="T35" s="288"/>
      <c r="U35" s="288"/>
      <c r="V35" s="288"/>
      <c r="W35" s="288"/>
      <c r="X35" s="288"/>
      <c r="Y35" s="288"/>
      <c r="Z35" s="288"/>
      <c r="AA35" s="288"/>
      <c r="AB35" s="288"/>
      <c r="AC35" s="288"/>
      <c r="AD35" s="288"/>
      <c r="AE35" s="288"/>
      <c r="AF35" s="288"/>
      <c r="AG35" s="288"/>
      <c r="AH35" s="288"/>
    </row>
    <row r="36" spans="1:34" ht="20.100000000000001" customHeight="1">
      <c r="A36" s="294"/>
      <c r="B36" s="300"/>
      <c r="C36" s="300"/>
      <c r="D36" s="300"/>
      <c r="E36" s="300"/>
      <c r="F36" s="300"/>
      <c r="G36" s="300"/>
      <c r="H36" s="300"/>
      <c r="I36" s="300"/>
      <c r="J36" s="300"/>
      <c r="K36" s="300"/>
      <c r="L36" s="300"/>
      <c r="M36" s="300"/>
      <c r="N36" s="300"/>
      <c r="O36" s="288"/>
      <c r="P36" s="288"/>
      <c r="Q36" s="288"/>
      <c r="R36" s="288"/>
      <c r="S36" s="288"/>
      <c r="T36" s="288"/>
      <c r="U36" s="288"/>
      <c r="V36" s="288"/>
      <c r="W36" s="288"/>
      <c r="X36" s="288"/>
      <c r="Y36" s="288"/>
      <c r="Z36" s="288"/>
      <c r="AA36" s="288"/>
      <c r="AB36" s="288"/>
      <c r="AC36" s="288"/>
      <c r="AD36" s="288"/>
      <c r="AE36" s="288"/>
      <c r="AF36" s="288"/>
      <c r="AG36" s="288"/>
      <c r="AH36" s="288"/>
    </row>
    <row r="37" spans="1:34" s="285" customFormat="1" ht="22.5" customHeight="1">
      <c r="A37" s="290"/>
      <c r="B37" s="285" t="s">
        <v>1117</v>
      </c>
      <c r="M37" s="286"/>
      <c r="N37" s="286"/>
      <c r="Q37" s="299"/>
    </row>
    <row r="38" spans="1:34" ht="24" customHeight="1" thickBot="1">
      <c r="A38" s="294"/>
      <c r="B38" s="1660" t="s">
        <v>992</v>
      </c>
      <c r="C38" s="1660"/>
      <c r="D38" s="1692" t="s">
        <v>1118</v>
      </c>
      <c r="E38" s="1692"/>
      <c r="F38" s="1692"/>
      <c r="G38" s="1692"/>
      <c r="H38" s="1692" t="s">
        <v>992</v>
      </c>
      <c r="I38" s="1692"/>
      <c r="J38" s="1692" t="s">
        <v>1118</v>
      </c>
      <c r="K38" s="1692"/>
      <c r="L38" s="1692"/>
      <c r="M38" s="1692"/>
    </row>
    <row r="39" spans="1:34" ht="24" customHeight="1" thickTop="1">
      <c r="A39" s="294"/>
      <c r="B39" s="1649" t="s">
        <v>1125</v>
      </c>
      <c r="C39" s="1650"/>
      <c r="D39" s="1693" t="s">
        <v>1119</v>
      </c>
      <c r="E39" s="1693"/>
      <c r="F39" s="1693"/>
      <c r="G39" s="1693"/>
      <c r="H39" s="1659" t="s">
        <v>71</v>
      </c>
      <c r="I39" s="1659"/>
      <c r="J39" s="1681" t="s">
        <v>1120</v>
      </c>
      <c r="K39" s="1681"/>
      <c r="L39" s="1681"/>
      <c r="M39" s="1681"/>
    </row>
    <row r="40" spans="1:34" ht="23.85" customHeight="1">
      <c r="A40" s="294"/>
      <c r="B40" s="1659" t="s">
        <v>1125</v>
      </c>
      <c r="C40" s="1659"/>
      <c r="D40" s="1682" t="s">
        <v>1006</v>
      </c>
      <c r="E40" s="1682"/>
      <c r="F40" s="1682"/>
      <c r="G40" s="1682"/>
      <c r="H40" s="1659" t="s">
        <v>1125</v>
      </c>
      <c r="I40" s="1659"/>
      <c r="J40" s="1669" t="s">
        <v>1121</v>
      </c>
      <c r="K40" s="1669"/>
      <c r="L40" s="1669"/>
      <c r="M40" s="1669"/>
    </row>
    <row r="41" spans="1:34" ht="23.85" customHeight="1">
      <c r="A41" s="294"/>
      <c r="B41" s="1659" t="s">
        <v>71</v>
      </c>
      <c r="C41" s="1659"/>
      <c r="D41" s="1682" t="s">
        <v>1008</v>
      </c>
      <c r="E41" s="1682"/>
      <c r="F41" s="1682"/>
      <c r="G41" s="1682"/>
      <c r="H41" s="1655" t="s">
        <v>1125</v>
      </c>
      <c r="I41" s="1656"/>
      <c r="J41" s="1726" t="s">
        <v>1844</v>
      </c>
      <c r="K41" s="1727"/>
      <c r="L41" s="1727"/>
      <c r="M41" s="1728"/>
    </row>
    <row r="42" spans="1:34" ht="24" customHeight="1">
      <c r="A42" s="294"/>
      <c r="B42" s="1659" t="s">
        <v>1125</v>
      </c>
      <c r="C42" s="1659"/>
      <c r="D42" s="1682" t="s">
        <v>1122</v>
      </c>
      <c r="E42" s="1682"/>
      <c r="F42" s="1682"/>
      <c r="G42" s="1682"/>
      <c r="H42" s="1651"/>
      <c r="I42" s="1652"/>
      <c r="J42" s="1740" t="s">
        <v>1845</v>
      </c>
      <c r="K42" s="1741"/>
      <c r="L42" s="1741"/>
      <c r="M42" s="1742"/>
    </row>
    <row r="43" spans="1:34" ht="24" customHeight="1">
      <c r="A43" s="294"/>
      <c r="B43" s="1659" t="s">
        <v>71</v>
      </c>
      <c r="C43" s="1659"/>
      <c r="D43" s="1682" t="s">
        <v>1123</v>
      </c>
      <c r="E43" s="1682"/>
      <c r="F43" s="1682"/>
      <c r="G43" s="1682"/>
      <c r="H43" s="1657"/>
      <c r="I43" s="1658"/>
      <c r="J43" s="1729"/>
      <c r="K43" s="1730"/>
      <c r="L43" s="1730"/>
      <c r="M43" s="1731"/>
    </row>
    <row r="44" spans="1:34" ht="250.5" customHeight="1">
      <c r="A44" s="294"/>
      <c r="B44" s="1738" t="s">
        <v>1124</v>
      </c>
      <c r="C44" s="1739"/>
      <c r="D44" s="1739"/>
      <c r="E44" s="1739"/>
      <c r="F44" s="1739"/>
      <c r="G44" s="1739"/>
      <c r="H44" s="1739"/>
      <c r="I44" s="1739"/>
      <c r="J44" s="1739"/>
      <c r="K44" s="1739"/>
      <c r="L44" s="1739"/>
      <c r="M44" s="1739"/>
    </row>
    <row r="45" spans="1:34" ht="20.100000000000001" customHeight="1"/>
  </sheetData>
  <mergeCells count="63">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H32:I33"/>
    <mergeCell ref="B33:C33"/>
    <mergeCell ref="D33:G33"/>
    <mergeCell ref="J32:M32"/>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4:M44"/>
    <mergeCell ref="B41:C41"/>
    <mergeCell ref="D41:G41"/>
    <mergeCell ref="H41:I43"/>
    <mergeCell ref="B42:C42"/>
    <mergeCell ref="D42:G42"/>
    <mergeCell ref="B43:C43"/>
    <mergeCell ref="D43:G43"/>
    <mergeCell ref="J41:M41"/>
    <mergeCell ref="J42:M43"/>
  </mergeCells>
  <phoneticPr fontId="3"/>
  <dataValidations count="1">
    <dataValidation type="list" allowBlank="1" showInputMessage="1" showErrorMessage="1" prompt="該当する場合「○」を記載" sqref="C32:C33 B31:B33 H31:I33 C40:C43 B39:B43 H39:H41 I39:I40" xr:uid="{9A262CB4-E7AD-46AB-9CF0-D96687096156}">
      <formula1>"　,○,"</formula1>
    </dataValidation>
  </dataValidations>
  <printOptions horizontalCentered="1"/>
  <pageMargins left="0.59055118110236227" right="0.31496062992125984" top="0.55118110236220474" bottom="0.15748031496062992" header="0.31496062992125984" footer="0.31496062992125984"/>
  <pageSetup paperSize="9" scale="75" fitToHeight="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736B-C458-41CE-8A22-6E980F2288CA}">
  <dimension ref="A1:AY34"/>
  <sheetViews>
    <sheetView showGridLines="0" view="pageBreakPreview" zoomScaleNormal="100" zoomScaleSheetLayoutView="100" workbookViewId="0">
      <selection activeCell="Z22" sqref="Z22:AE22"/>
    </sheetView>
  </sheetViews>
  <sheetFormatPr defaultRowHeight="13.5"/>
  <cols>
    <col min="1" max="2" width="2.625" style="70" customWidth="1"/>
    <col min="3" max="9" width="3" style="70" customWidth="1"/>
    <col min="10" max="32" width="2.625" style="70" customWidth="1"/>
    <col min="33" max="33" width="1.25" style="70" customWidth="1"/>
    <col min="34" max="51" width="2.625" style="70" customWidth="1"/>
  </cols>
  <sheetData>
    <row r="1" spans="1:33" s="67" customFormat="1" ht="15.6" customHeight="1">
      <c r="A1" s="72" t="s">
        <v>1926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s="70" customFormat="1" ht="15.6" customHeight="1">
      <c r="Z3" s="1774" t="s">
        <v>1226</v>
      </c>
      <c r="AA3" s="1774"/>
      <c r="AB3" s="1774"/>
      <c r="AC3" s="1774"/>
      <c r="AD3" s="1774"/>
      <c r="AE3" s="1774"/>
    </row>
    <row r="4" spans="1:33" ht="15.6" customHeight="1">
      <c r="Z4" s="1774" t="s">
        <v>1227</v>
      </c>
      <c r="AA4" s="1774"/>
      <c r="AB4" s="1774"/>
      <c r="AC4" s="1774"/>
      <c r="AD4" s="1774"/>
      <c r="AE4" s="1774"/>
      <c r="AG4" s="252"/>
    </row>
    <row r="5" spans="1:33" ht="15.6" customHeight="1">
      <c r="A5" s="70" t="s">
        <v>173</v>
      </c>
      <c r="B5" s="70" t="s">
        <v>1910</v>
      </c>
      <c r="M5" s="248"/>
    </row>
    <row r="6" spans="1:33" ht="15.6" customHeight="1"/>
    <row r="7" spans="1:33" ht="15.6" customHeight="1">
      <c r="X7" s="1775" t="str">
        <f>はじめに!D6</f>
        <v>中山間　太郎</v>
      </c>
      <c r="Y7" s="1775"/>
      <c r="Z7" s="1775"/>
      <c r="AA7" s="1775"/>
      <c r="AB7" s="1775"/>
      <c r="AC7" s="1775"/>
      <c r="AD7" s="1775"/>
      <c r="AE7" s="1775"/>
      <c r="AF7" s="1775"/>
    </row>
    <row r="8" spans="1:33" ht="15.6" customHeight="1">
      <c r="W8" s="1774"/>
      <c r="X8" s="1774"/>
      <c r="Y8" s="1774"/>
      <c r="Z8" s="1774"/>
      <c r="AA8" s="1774"/>
      <c r="AB8" s="1774"/>
      <c r="AC8" s="1774"/>
      <c r="AD8" s="1774"/>
      <c r="AE8" s="1774"/>
      <c r="AF8" s="1774"/>
    </row>
    <row r="9" spans="1:33" ht="15.6" customHeight="1">
      <c r="W9" s="252"/>
      <c r="X9" s="252"/>
      <c r="Y9" s="252"/>
      <c r="Z9" s="252"/>
      <c r="AA9" s="252"/>
      <c r="AB9" s="252"/>
      <c r="AC9" s="252"/>
      <c r="AD9" s="252"/>
      <c r="AE9" s="252"/>
      <c r="AF9" s="252"/>
    </row>
    <row r="10" spans="1:33" ht="15.6" customHeight="1"/>
    <row r="11" spans="1:33" ht="15.6" customHeight="1">
      <c r="A11" s="1508" t="s">
        <v>1163</v>
      </c>
      <c r="B11" s="1508"/>
      <c r="C11" s="1508"/>
      <c r="D11" s="1508"/>
      <c r="E11" s="1508"/>
      <c r="F11" s="1508"/>
      <c r="G11" s="1508"/>
      <c r="H11" s="1508"/>
      <c r="I11" s="1508"/>
      <c r="J11" s="1508"/>
      <c r="K11" s="1508"/>
      <c r="L11" s="1508"/>
      <c r="M11" s="1508"/>
      <c r="N11" s="1508"/>
      <c r="O11" s="1508"/>
      <c r="P11" s="1508"/>
      <c r="Q11" s="1508"/>
      <c r="R11" s="1508"/>
      <c r="S11" s="1508"/>
      <c r="T11" s="1508"/>
      <c r="U11" s="1508"/>
      <c r="V11" s="1508"/>
      <c r="W11" s="1508"/>
      <c r="X11" s="1508"/>
      <c r="Y11" s="1508"/>
      <c r="Z11" s="1508"/>
      <c r="AA11" s="1508"/>
      <c r="AB11" s="1508"/>
      <c r="AC11" s="1508"/>
      <c r="AD11" s="1508"/>
      <c r="AE11" s="1508"/>
      <c r="AF11" s="1508"/>
      <c r="AG11" s="1508"/>
    </row>
    <row r="12" spans="1:33" ht="15.6" customHeight="1"/>
    <row r="13" spans="1:33" ht="15.6" customHeight="1"/>
    <row r="14" spans="1:33" ht="15.6" customHeight="1">
      <c r="B14" s="1563" t="s">
        <v>1929</v>
      </c>
      <c r="C14" s="1769"/>
      <c r="D14" s="1769"/>
      <c r="E14" s="1769"/>
      <c r="F14" s="1769"/>
      <c r="G14" s="1769"/>
      <c r="H14" s="1769"/>
      <c r="I14" s="1769"/>
      <c r="J14" s="1769"/>
      <c r="K14" s="1769"/>
      <c r="L14" s="1769"/>
      <c r="M14" s="1769"/>
      <c r="N14" s="1769"/>
      <c r="O14" s="1769"/>
      <c r="P14" s="1769"/>
      <c r="Q14" s="1769"/>
      <c r="R14" s="1769"/>
      <c r="S14" s="1769"/>
      <c r="T14" s="1769"/>
      <c r="U14" s="1769"/>
      <c r="V14" s="1769"/>
      <c r="W14" s="1769"/>
      <c r="X14" s="1769"/>
      <c r="Y14" s="1769"/>
      <c r="Z14" s="1769"/>
      <c r="AA14" s="1769"/>
      <c r="AB14" s="1769"/>
      <c r="AC14" s="1769"/>
      <c r="AD14" s="1769"/>
      <c r="AE14" s="1769"/>
      <c r="AF14" s="1769"/>
    </row>
    <row r="15" spans="1:33" ht="15.6" customHeight="1">
      <c r="B15" s="1769"/>
      <c r="C15" s="1769"/>
      <c r="D15" s="1769"/>
      <c r="E15" s="1769"/>
      <c r="F15" s="1769"/>
      <c r="G15" s="1769"/>
      <c r="H15" s="1769"/>
      <c r="I15" s="1769"/>
      <c r="J15" s="1769"/>
      <c r="K15" s="1769"/>
      <c r="L15" s="1769"/>
      <c r="M15" s="1769"/>
      <c r="N15" s="1769"/>
      <c r="O15" s="1769"/>
      <c r="P15" s="1769"/>
      <c r="Q15" s="1769"/>
      <c r="R15" s="1769"/>
      <c r="S15" s="1769"/>
      <c r="T15" s="1769"/>
      <c r="U15" s="1769"/>
      <c r="V15" s="1769"/>
      <c r="W15" s="1769"/>
      <c r="X15" s="1769"/>
      <c r="Y15" s="1769"/>
      <c r="Z15" s="1769"/>
      <c r="AA15" s="1769"/>
      <c r="AB15" s="1769"/>
      <c r="AC15" s="1769"/>
      <c r="AD15" s="1769"/>
      <c r="AE15" s="1769"/>
      <c r="AF15" s="1769"/>
    </row>
    <row r="16" spans="1:33" ht="15.6" customHeight="1">
      <c r="B16" s="1769"/>
      <c r="C16" s="1769"/>
      <c r="D16" s="1769"/>
      <c r="E16" s="1769"/>
      <c r="F16" s="1769"/>
      <c r="G16" s="1769"/>
      <c r="H16" s="1769"/>
      <c r="I16" s="1769"/>
      <c r="J16" s="1769"/>
      <c r="K16" s="1769"/>
      <c r="L16" s="1769"/>
      <c r="M16" s="1769"/>
      <c r="N16" s="1769"/>
      <c r="O16" s="1769"/>
      <c r="P16" s="1769"/>
      <c r="Q16" s="1769"/>
      <c r="R16" s="1769"/>
      <c r="S16" s="1769"/>
      <c r="T16" s="1769"/>
      <c r="U16" s="1769"/>
      <c r="V16" s="1769"/>
      <c r="W16" s="1769"/>
      <c r="X16" s="1769"/>
      <c r="Y16" s="1769"/>
      <c r="Z16" s="1769"/>
      <c r="AA16" s="1769"/>
      <c r="AB16" s="1769"/>
      <c r="AC16" s="1769"/>
      <c r="AD16" s="1769"/>
      <c r="AE16" s="1769"/>
      <c r="AF16" s="1769"/>
    </row>
    <row r="17" spans="1:33" ht="15.6" customHeight="1">
      <c r="B17" s="1769"/>
      <c r="C17" s="1769"/>
      <c r="D17" s="1769"/>
      <c r="E17" s="1769"/>
      <c r="F17" s="1769"/>
      <c r="G17" s="1769"/>
      <c r="H17" s="1769"/>
      <c r="I17" s="1769"/>
      <c r="J17" s="1769"/>
      <c r="K17" s="1769"/>
      <c r="L17" s="1769"/>
      <c r="M17" s="1769"/>
      <c r="N17" s="1769"/>
      <c r="O17" s="1769"/>
      <c r="P17" s="1769"/>
      <c r="Q17" s="1769"/>
      <c r="R17" s="1769"/>
      <c r="S17" s="1769"/>
      <c r="T17" s="1769"/>
      <c r="U17" s="1769"/>
      <c r="V17" s="1769"/>
      <c r="W17" s="1769"/>
      <c r="X17" s="1769"/>
      <c r="Y17" s="1769"/>
      <c r="Z17" s="1769"/>
      <c r="AA17" s="1769"/>
      <c r="AB17" s="1769"/>
      <c r="AC17" s="1769"/>
      <c r="AD17" s="1769"/>
      <c r="AE17" s="1769"/>
      <c r="AF17" s="1769"/>
    </row>
    <row r="18" spans="1:33" ht="15.6" customHeight="1"/>
    <row r="19" spans="1:33" ht="15.6" customHeight="1">
      <c r="A19" s="1508" t="s">
        <v>1167</v>
      </c>
      <c r="B19" s="1508"/>
      <c r="C19" s="1508"/>
      <c r="D19" s="1508"/>
      <c r="E19" s="1508"/>
      <c r="F19" s="1508"/>
      <c r="G19" s="1508"/>
      <c r="H19" s="1508"/>
      <c r="I19" s="1508"/>
      <c r="J19" s="1508"/>
      <c r="K19" s="1508"/>
      <c r="L19" s="1508"/>
      <c r="M19" s="1508"/>
      <c r="N19" s="1508"/>
      <c r="O19" s="1508"/>
      <c r="P19" s="1508"/>
      <c r="Q19" s="1508"/>
      <c r="R19" s="1508"/>
      <c r="S19" s="1508"/>
      <c r="T19" s="1508"/>
      <c r="U19" s="1508"/>
      <c r="V19" s="1508"/>
      <c r="W19" s="1508"/>
      <c r="X19" s="1508"/>
      <c r="Y19" s="1508"/>
      <c r="Z19" s="1508"/>
      <c r="AA19" s="1508"/>
      <c r="AB19" s="1508"/>
      <c r="AC19" s="1508"/>
      <c r="AD19" s="1508"/>
      <c r="AE19" s="1508"/>
      <c r="AF19" s="1508"/>
      <c r="AG19" s="1508"/>
    </row>
    <row r="20" spans="1:33" ht="15.6" customHeight="1"/>
    <row r="21" spans="1:33" ht="15.6" customHeight="1" thickBot="1">
      <c r="B21" s="1776" t="s">
        <v>1911</v>
      </c>
      <c r="C21" s="1776"/>
      <c r="D21" s="1776"/>
      <c r="E21" s="1776"/>
      <c r="F21" s="1776"/>
      <c r="G21" s="1776"/>
      <c r="H21" s="1776"/>
      <c r="I21" s="1776"/>
      <c r="J21" s="1776"/>
    </row>
    <row r="22" spans="1:33" ht="15.6" customHeight="1" thickBot="1">
      <c r="B22" s="1777" t="s">
        <v>1912</v>
      </c>
      <c r="C22" s="1778"/>
      <c r="D22" s="1778"/>
      <c r="E22" s="1778"/>
      <c r="F22" s="1778"/>
      <c r="G22" s="1778"/>
      <c r="H22" s="1778"/>
      <c r="I22" s="1778"/>
      <c r="J22" s="1778"/>
      <c r="K22" s="1779" t="str">
        <f>はじめに!D5</f>
        <v>あいうえお集落協定</v>
      </c>
      <c r="L22" s="1779"/>
      <c r="M22" s="1779"/>
      <c r="N22" s="1779"/>
      <c r="O22" s="1779"/>
      <c r="P22" s="1779"/>
      <c r="Q22" s="1779"/>
      <c r="R22" s="1779"/>
      <c r="S22" s="1778" t="s">
        <v>1913</v>
      </c>
      <c r="T22" s="1778"/>
      <c r="U22" s="1778"/>
      <c r="V22" s="1778"/>
      <c r="W22" s="1778"/>
      <c r="X22" s="1778"/>
      <c r="Y22" s="1778"/>
      <c r="Z22" s="1780">
        <f>(SUM(別紙１④!E56:E60)+SUM(別紙１④!J56:J59)+SUM(別紙１④!O56:O60)+SUM(別紙１④!T56:T58))/100000</f>
        <v>0.34311999999999998</v>
      </c>
      <c r="AA22" s="1781"/>
      <c r="AB22" s="1781"/>
      <c r="AC22" s="1781"/>
      <c r="AD22" s="1781"/>
      <c r="AE22" s="1781"/>
      <c r="AF22" s="606" t="s">
        <v>1930</v>
      </c>
    </row>
    <row r="23" spans="1:33" ht="15.6" customHeight="1" thickTop="1">
      <c r="B23" s="1753" t="s">
        <v>1915</v>
      </c>
      <c r="C23" s="1756" t="s">
        <v>1916</v>
      </c>
      <c r="D23" s="1756"/>
      <c r="E23" s="1756"/>
      <c r="F23" s="1756"/>
      <c r="G23" s="1756"/>
      <c r="H23" s="1757" t="s">
        <v>1927</v>
      </c>
      <c r="I23" s="1757"/>
      <c r="J23" s="1757"/>
      <c r="K23" s="1757"/>
      <c r="L23" s="1757"/>
      <c r="M23" s="1757"/>
      <c r="N23" s="1757"/>
      <c r="O23" s="1757"/>
      <c r="P23" s="1758"/>
      <c r="Q23" s="1761" t="s">
        <v>1917</v>
      </c>
      <c r="R23" s="1756" t="s">
        <v>1918</v>
      </c>
      <c r="S23" s="1756"/>
      <c r="T23" s="1756"/>
      <c r="U23" s="1756"/>
      <c r="V23" s="1756"/>
      <c r="W23" s="1757" t="s">
        <v>1928</v>
      </c>
      <c r="X23" s="1757"/>
      <c r="Y23" s="1757"/>
      <c r="Z23" s="1757"/>
      <c r="AA23" s="1757"/>
      <c r="AB23" s="1757"/>
      <c r="AC23" s="1757"/>
      <c r="AD23" s="1757"/>
      <c r="AE23" s="1757"/>
      <c r="AF23" s="1782"/>
    </row>
    <row r="24" spans="1:33" ht="15.6" customHeight="1">
      <c r="B24" s="1754"/>
      <c r="C24" s="950"/>
      <c r="D24" s="950"/>
      <c r="E24" s="950"/>
      <c r="F24" s="950"/>
      <c r="G24" s="950"/>
      <c r="H24" s="1759"/>
      <c r="I24" s="1759"/>
      <c r="J24" s="1759"/>
      <c r="K24" s="1759"/>
      <c r="L24" s="1759"/>
      <c r="M24" s="1759"/>
      <c r="N24" s="1759"/>
      <c r="O24" s="1759"/>
      <c r="P24" s="1760"/>
      <c r="Q24" s="1762"/>
      <c r="R24" s="950"/>
      <c r="S24" s="950"/>
      <c r="T24" s="950"/>
      <c r="U24" s="950"/>
      <c r="V24" s="950"/>
      <c r="W24" s="1759"/>
      <c r="X24" s="1759"/>
      <c r="Y24" s="1759"/>
      <c r="Z24" s="1759"/>
      <c r="AA24" s="1759"/>
      <c r="AB24" s="1759"/>
      <c r="AC24" s="1759"/>
      <c r="AD24" s="1759"/>
      <c r="AE24" s="1759"/>
      <c r="AF24" s="1783"/>
    </row>
    <row r="25" spans="1:33" ht="15.6" customHeight="1">
      <c r="B25" s="1754"/>
      <c r="C25" s="950" t="s">
        <v>1919</v>
      </c>
      <c r="D25" s="950"/>
      <c r="E25" s="950"/>
      <c r="F25" s="950"/>
      <c r="G25" s="950"/>
      <c r="H25" s="950"/>
      <c r="I25" s="1750" t="s">
        <v>1914</v>
      </c>
      <c r="J25" s="1750"/>
      <c r="K25" s="1750"/>
      <c r="L25" s="1750"/>
      <c r="M25" s="1750"/>
      <c r="N25" s="1750"/>
      <c r="O25" s="1750"/>
      <c r="P25" s="1751"/>
      <c r="Q25" s="1762"/>
      <c r="R25" s="950" t="s">
        <v>1920</v>
      </c>
      <c r="S25" s="950"/>
      <c r="T25" s="950"/>
      <c r="U25" s="950"/>
      <c r="V25" s="950"/>
      <c r="W25" s="950"/>
      <c r="X25" s="950"/>
      <c r="Y25" s="1750" t="s">
        <v>1914</v>
      </c>
      <c r="Z25" s="1750"/>
      <c r="AA25" s="1750"/>
      <c r="AB25" s="1750"/>
      <c r="AC25" s="1750"/>
      <c r="AD25" s="1750"/>
      <c r="AE25" s="1750"/>
      <c r="AF25" s="1752"/>
    </row>
    <row r="26" spans="1:33" ht="15.6" customHeight="1">
      <c r="B26" s="1754"/>
      <c r="C26" s="950" t="s">
        <v>1921</v>
      </c>
      <c r="D26" s="950"/>
      <c r="E26" s="950"/>
      <c r="F26" s="950"/>
      <c r="G26" s="950"/>
      <c r="H26" s="950"/>
      <c r="I26" s="950"/>
      <c r="J26" s="1764" t="s">
        <v>1922</v>
      </c>
      <c r="K26" s="1764"/>
      <c r="L26" s="1764"/>
      <c r="M26" s="1764"/>
      <c r="N26" s="1764"/>
      <c r="O26" s="1764"/>
      <c r="P26" s="1765"/>
      <c r="Q26" s="1762"/>
      <c r="R26" s="1770" t="s">
        <v>1923</v>
      </c>
      <c r="S26" s="1771"/>
      <c r="T26" s="1771"/>
      <c r="U26" s="1771"/>
      <c r="V26" s="1771"/>
      <c r="W26" s="1771"/>
      <c r="X26" s="1771"/>
      <c r="Y26" s="1772"/>
      <c r="Z26" s="1772"/>
      <c r="AA26" s="1772"/>
      <c r="AB26" s="1772"/>
      <c r="AC26" s="1772"/>
      <c r="AD26" s="1772"/>
      <c r="AE26" s="1772"/>
      <c r="AF26" s="1773"/>
    </row>
    <row r="27" spans="1:33" ht="90" customHeight="1" thickBot="1">
      <c r="B27" s="1755"/>
      <c r="C27" s="1766"/>
      <c r="D27" s="1766"/>
      <c r="E27" s="1766"/>
      <c r="F27" s="1766"/>
      <c r="G27" s="1766"/>
      <c r="H27" s="1766"/>
      <c r="I27" s="1766"/>
      <c r="J27" s="1766"/>
      <c r="K27" s="1766"/>
      <c r="L27" s="1766"/>
      <c r="M27" s="1766"/>
      <c r="N27" s="1766"/>
      <c r="O27" s="1766"/>
      <c r="P27" s="1767"/>
      <c r="Q27" s="1763"/>
      <c r="R27" s="1766"/>
      <c r="S27" s="1766"/>
      <c r="T27" s="1766"/>
      <c r="U27" s="1766"/>
      <c r="V27" s="1766"/>
      <c r="W27" s="1766"/>
      <c r="X27" s="1766"/>
      <c r="Y27" s="1766"/>
      <c r="Z27" s="1766"/>
      <c r="AA27" s="1766"/>
      <c r="AB27" s="1766"/>
      <c r="AC27" s="1766"/>
      <c r="AD27" s="1766"/>
      <c r="AE27" s="1766"/>
      <c r="AF27" s="1768"/>
    </row>
    <row r="28" spans="1:33" ht="15.6" customHeight="1"/>
    <row r="29" spans="1:33" ht="15.6" customHeight="1">
      <c r="B29" s="70" t="s">
        <v>1924</v>
      </c>
    </row>
    <row r="30" spans="1:33" ht="15.6" customHeight="1">
      <c r="E30" s="70" t="s">
        <v>1925</v>
      </c>
    </row>
    <row r="31" spans="1:33" ht="15.6" customHeight="1"/>
    <row r="32" spans="1:33" ht="15.6" customHeight="1"/>
    <row r="33" ht="15.6" customHeight="1"/>
    <row r="34" ht="15.6" customHeight="1"/>
  </sheetData>
  <mergeCells count="29">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 ref="I25:P25"/>
    <mergeCell ref="R25:X25"/>
    <mergeCell ref="Y25:AF25"/>
    <mergeCell ref="B23:B27"/>
    <mergeCell ref="C23:G24"/>
    <mergeCell ref="H23:P24"/>
    <mergeCell ref="Q23:Q27"/>
    <mergeCell ref="R23:V24"/>
    <mergeCell ref="C26:I26"/>
    <mergeCell ref="J26:P26"/>
    <mergeCell ref="C27:I27"/>
    <mergeCell ref="J27:P27"/>
    <mergeCell ref="R27:AF27"/>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167F-1308-4018-BF90-74AFDA4F3A1B}">
  <dimension ref="A1:AY51"/>
  <sheetViews>
    <sheetView showGridLines="0" view="pageBreakPreview" zoomScaleNormal="100" zoomScaleSheetLayoutView="100" workbookViewId="0">
      <selection activeCell="AO10" sqref="AO10"/>
    </sheetView>
  </sheetViews>
  <sheetFormatPr defaultRowHeight="13.5"/>
  <cols>
    <col min="1" max="51" width="2.625" style="70" customWidth="1"/>
  </cols>
  <sheetData>
    <row r="1" spans="1:33" s="67" customFormat="1" ht="15.6" customHeight="1">
      <c r="A1" s="72" t="s">
        <v>1895</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c r="A3" s="1784" t="s">
        <v>1164</v>
      </c>
      <c r="B3" s="1784"/>
      <c r="C3" s="1784"/>
      <c r="D3" s="1784"/>
      <c r="E3" s="1784"/>
      <c r="F3" s="1784"/>
      <c r="G3" s="1784"/>
      <c r="H3" s="1784"/>
      <c r="I3" s="1784"/>
      <c r="J3" s="1784"/>
      <c r="K3" s="1784"/>
      <c r="L3" s="1784"/>
      <c r="M3" s="1784"/>
      <c r="N3" s="1784"/>
      <c r="O3" s="1784"/>
      <c r="P3" s="1784"/>
      <c r="Q3" s="1784"/>
      <c r="R3" s="1784"/>
      <c r="S3" s="1784"/>
      <c r="T3" s="1784"/>
      <c r="U3" s="1784"/>
      <c r="V3" s="1784"/>
      <c r="W3" s="1784"/>
      <c r="X3" s="1784"/>
      <c r="Y3" s="1784"/>
      <c r="Z3" s="1784"/>
      <c r="AA3" s="1784"/>
      <c r="AB3" s="1784"/>
      <c r="AC3" s="1784"/>
      <c r="AD3" s="1784"/>
      <c r="AE3" s="1784"/>
      <c r="AF3" s="1784"/>
      <c r="AG3" s="1784"/>
    </row>
    <row r="4" spans="1:3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ht="15.6" customHeight="1">
      <c r="B5" s="248"/>
      <c r="U5" s="554" t="s">
        <v>1568</v>
      </c>
      <c r="V5" s="554"/>
      <c r="W5" s="554"/>
      <c r="X5" s="554"/>
      <c r="Y5" s="554"/>
      <c r="Z5" s="554"/>
      <c r="AA5" s="1791" t="str">
        <f>はじめに!D5</f>
        <v>あいうえお集落協定</v>
      </c>
      <c r="AB5" s="1791"/>
      <c r="AC5" s="1791"/>
      <c r="AD5" s="1791"/>
      <c r="AE5" s="1791"/>
      <c r="AF5" s="1791"/>
      <c r="AG5" s="70" t="s">
        <v>348</v>
      </c>
    </row>
    <row r="6" spans="1:33" ht="36" customHeight="1">
      <c r="A6" s="1785" t="s">
        <v>1169</v>
      </c>
      <c r="B6" s="1785"/>
      <c r="C6" s="1785" t="s">
        <v>1170</v>
      </c>
      <c r="D6" s="1785"/>
      <c r="E6" s="1785" t="s">
        <v>1171</v>
      </c>
      <c r="F6" s="1785"/>
      <c r="G6" s="1785" t="s">
        <v>1172</v>
      </c>
      <c r="H6" s="1785"/>
      <c r="I6" s="1785" t="s">
        <v>1173</v>
      </c>
      <c r="J6" s="1785"/>
      <c r="K6" s="1785"/>
      <c r="L6" s="1785"/>
      <c r="M6" s="1785" t="s">
        <v>1174</v>
      </c>
      <c r="N6" s="1785"/>
      <c r="O6" s="1785" t="s">
        <v>1175</v>
      </c>
      <c r="P6" s="1785"/>
      <c r="Q6" s="1785" t="s">
        <v>1176</v>
      </c>
      <c r="R6" s="1785"/>
      <c r="S6" s="1785"/>
      <c r="T6" s="1785"/>
      <c r="U6" s="1785" t="s">
        <v>1177</v>
      </c>
      <c r="V6" s="1785"/>
      <c r="W6" s="1785"/>
      <c r="X6" s="1785"/>
      <c r="Y6" s="1785" t="s">
        <v>1178</v>
      </c>
      <c r="Z6" s="1785"/>
      <c r="AA6" s="1785"/>
      <c r="AB6" s="1785"/>
      <c r="AC6" s="1785" t="s">
        <v>1179</v>
      </c>
      <c r="AD6" s="1785"/>
      <c r="AE6" s="1785"/>
      <c r="AF6" s="1785"/>
    </row>
    <row r="7" spans="1:33" ht="36" customHeight="1">
      <c r="A7" s="1785"/>
      <c r="B7" s="1785"/>
      <c r="C7" s="1785"/>
      <c r="D7" s="1785"/>
      <c r="E7" s="1785"/>
      <c r="F7" s="1785"/>
      <c r="G7" s="1785"/>
      <c r="H7" s="1785"/>
      <c r="I7" s="1786" t="s">
        <v>1180</v>
      </c>
      <c r="J7" s="1786"/>
      <c r="K7" s="1786" t="s">
        <v>1181</v>
      </c>
      <c r="L7" s="1786"/>
      <c r="M7" s="1785"/>
      <c r="N7" s="1785"/>
      <c r="O7" s="1785"/>
      <c r="P7" s="1785"/>
      <c r="Q7" s="1786" t="s">
        <v>1182</v>
      </c>
      <c r="R7" s="1786"/>
      <c r="S7" s="1786" t="s">
        <v>845</v>
      </c>
      <c r="T7" s="1786"/>
      <c r="U7" s="1786" t="s">
        <v>1183</v>
      </c>
      <c r="V7" s="1786"/>
      <c r="W7" s="1786" t="s">
        <v>1184</v>
      </c>
      <c r="X7" s="1786"/>
      <c r="Y7" s="1786" t="s">
        <v>1185</v>
      </c>
      <c r="Z7" s="1786"/>
      <c r="AA7" s="1786" t="s">
        <v>1186</v>
      </c>
      <c r="AB7" s="1786"/>
      <c r="AC7" s="1785"/>
      <c r="AD7" s="1785"/>
      <c r="AE7" s="1785"/>
      <c r="AF7" s="1785"/>
    </row>
    <row r="8" spans="1:33" ht="15.6" customHeight="1">
      <c r="A8" s="1787"/>
      <c r="B8" s="1787"/>
      <c r="C8" s="1787"/>
      <c r="D8" s="1787"/>
      <c r="E8" s="1787"/>
      <c r="F8" s="1787"/>
      <c r="G8" s="1787"/>
      <c r="H8" s="1787"/>
      <c r="I8" s="1787"/>
      <c r="J8" s="1787"/>
      <c r="K8" s="1787"/>
      <c r="L8" s="1787"/>
      <c r="M8" s="1787"/>
      <c r="N8" s="1787"/>
      <c r="O8" s="1787"/>
      <c r="P8" s="1787"/>
      <c r="Q8" s="1787"/>
      <c r="R8" s="1787"/>
      <c r="S8" s="1787"/>
      <c r="T8" s="1787"/>
      <c r="U8" s="1787"/>
      <c r="V8" s="1787"/>
      <c r="W8" s="1787"/>
      <c r="X8" s="1787"/>
      <c r="Y8" s="1787"/>
      <c r="Z8" s="1787"/>
      <c r="AA8" s="1787"/>
      <c r="AB8" s="1787"/>
      <c r="AC8" s="1788"/>
      <c r="AD8" s="1789"/>
      <c r="AE8" s="1789"/>
      <c r="AF8" s="1790"/>
    </row>
    <row r="9" spans="1:33" ht="15.6" customHeight="1">
      <c r="A9" s="1787"/>
      <c r="B9" s="1787"/>
      <c r="C9" s="1787"/>
      <c r="D9" s="1787"/>
      <c r="E9" s="1787"/>
      <c r="F9" s="1787"/>
      <c r="G9" s="1787"/>
      <c r="H9" s="1787"/>
      <c r="I9" s="1787"/>
      <c r="J9" s="1787"/>
      <c r="K9" s="1787"/>
      <c r="L9" s="1787"/>
      <c r="M9" s="1787"/>
      <c r="N9" s="1787"/>
      <c r="O9" s="1787"/>
      <c r="P9" s="1787"/>
      <c r="Q9" s="1787"/>
      <c r="R9" s="1787"/>
      <c r="S9" s="1787"/>
      <c r="T9" s="1787"/>
      <c r="U9" s="1787"/>
      <c r="V9" s="1787"/>
      <c r="W9" s="1787"/>
      <c r="X9" s="1787"/>
      <c r="Y9" s="1787"/>
      <c r="Z9" s="1787"/>
      <c r="AA9" s="1787"/>
      <c r="AB9" s="1787"/>
      <c r="AC9" s="1788"/>
      <c r="AD9" s="1789"/>
      <c r="AE9" s="1789"/>
      <c r="AF9" s="1790"/>
    </row>
    <row r="10" spans="1:33" ht="15.6" customHeight="1">
      <c r="A10" s="1787"/>
      <c r="B10" s="1787"/>
      <c r="C10" s="1787"/>
      <c r="D10" s="1787"/>
      <c r="E10" s="1787"/>
      <c r="F10" s="1787"/>
      <c r="G10" s="1787"/>
      <c r="H10" s="1787"/>
      <c r="I10" s="1787"/>
      <c r="J10" s="1787"/>
      <c r="K10" s="1787"/>
      <c r="L10" s="1787"/>
      <c r="M10" s="1787"/>
      <c r="N10" s="1787"/>
      <c r="O10" s="1787"/>
      <c r="P10" s="1787"/>
      <c r="Q10" s="1787"/>
      <c r="R10" s="1787"/>
      <c r="S10" s="1787"/>
      <c r="T10" s="1787"/>
      <c r="U10" s="1787"/>
      <c r="V10" s="1787"/>
      <c r="W10" s="1787"/>
      <c r="X10" s="1787"/>
      <c r="Y10" s="1787"/>
      <c r="Z10" s="1787"/>
      <c r="AA10" s="1787"/>
      <c r="AB10" s="1787"/>
      <c r="AC10" s="1788"/>
      <c r="AD10" s="1789"/>
      <c r="AE10" s="1789"/>
      <c r="AF10" s="1790"/>
    </row>
    <row r="11" spans="1:33" ht="15.6" customHeight="1">
      <c r="A11" s="1787"/>
      <c r="B11" s="1787"/>
      <c r="C11" s="1787"/>
      <c r="D11" s="1787"/>
      <c r="E11" s="1787"/>
      <c r="F11" s="1787"/>
      <c r="G11" s="1787"/>
      <c r="H11" s="1787"/>
      <c r="I11" s="1787"/>
      <c r="J11" s="1787"/>
      <c r="K11" s="1787"/>
      <c r="L11" s="1787"/>
      <c r="M11" s="1787"/>
      <c r="N11" s="1787"/>
      <c r="O11" s="1787"/>
      <c r="P11" s="1787"/>
      <c r="Q11" s="1787"/>
      <c r="R11" s="1787"/>
      <c r="S11" s="1787"/>
      <c r="T11" s="1787"/>
      <c r="U11" s="1787"/>
      <c r="V11" s="1787"/>
      <c r="W11" s="1787"/>
      <c r="X11" s="1787"/>
      <c r="Y11" s="1787"/>
      <c r="Z11" s="1787"/>
      <c r="AA11" s="1787"/>
      <c r="AB11" s="1787"/>
      <c r="AC11" s="1788"/>
      <c r="AD11" s="1789"/>
      <c r="AE11" s="1789"/>
      <c r="AF11" s="1790"/>
    </row>
    <row r="12" spans="1:33" ht="15.6" customHeight="1">
      <c r="A12" s="1787"/>
      <c r="B12" s="1787"/>
      <c r="C12" s="1787"/>
      <c r="D12" s="1787"/>
      <c r="E12" s="1787"/>
      <c r="F12" s="1787"/>
      <c r="G12" s="1787"/>
      <c r="H12" s="1787"/>
      <c r="I12" s="1787"/>
      <c r="J12" s="1787"/>
      <c r="K12" s="1787"/>
      <c r="L12" s="1787"/>
      <c r="M12" s="1787"/>
      <c r="N12" s="1787"/>
      <c r="O12" s="1787"/>
      <c r="P12" s="1787"/>
      <c r="Q12" s="1787"/>
      <c r="R12" s="1787"/>
      <c r="S12" s="1787"/>
      <c r="T12" s="1787"/>
      <c r="U12" s="1787"/>
      <c r="V12" s="1787"/>
      <c r="W12" s="1787"/>
      <c r="X12" s="1787"/>
      <c r="Y12" s="1787"/>
      <c r="Z12" s="1787"/>
      <c r="AA12" s="1787"/>
      <c r="AB12" s="1787"/>
      <c r="AC12" s="1788"/>
      <c r="AD12" s="1789"/>
      <c r="AE12" s="1789"/>
      <c r="AF12" s="1790"/>
    </row>
    <row r="13" spans="1:33" ht="15.6" customHeight="1">
      <c r="A13" s="1787"/>
      <c r="B13" s="1787"/>
      <c r="C13" s="1787"/>
      <c r="D13" s="1787"/>
      <c r="E13" s="1787"/>
      <c r="F13" s="1787"/>
      <c r="G13" s="1787"/>
      <c r="H13" s="1787"/>
      <c r="I13" s="1787"/>
      <c r="J13" s="1787"/>
      <c r="K13" s="1787"/>
      <c r="L13" s="1787"/>
      <c r="M13" s="1787"/>
      <c r="N13" s="1787"/>
      <c r="O13" s="1787"/>
      <c r="P13" s="1787"/>
      <c r="Q13" s="1787"/>
      <c r="R13" s="1787"/>
      <c r="S13" s="1787"/>
      <c r="T13" s="1787"/>
      <c r="U13" s="1787"/>
      <c r="V13" s="1787"/>
      <c r="W13" s="1787"/>
      <c r="X13" s="1787"/>
      <c r="Y13" s="1787"/>
      <c r="Z13" s="1787"/>
      <c r="AA13" s="1787"/>
      <c r="AB13" s="1787"/>
      <c r="AC13" s="1788"/>
      <c r="AD13" s="1789"/>
      <c r="AE13" s="1789"/>
      <c r="AF13" s="1790"/>
    </row>
    <row r="14" spans="1:33" ht="15.6" customHeight="1">
      <c r="A14" s="1787"/>
      <c r="B14" s="1787"/>
      <c r="C14" s="1787"/>
      <c r="D14" s="1787"/>
      <c r="E14" s="1787"/>
      <c r="F14" s="1787"/>
      <c r="G14" s="1787"/>
      <c r="H14" s="1787"/>
      <c r="I14" s="1787"/>
      <c r="J14" s="1787"/>
      <c r="K14" s="1787"/>
      <c r="L14" s="1787"/>
      <c r="M14" s="1787"/>
      <c r="N14" s="1787"/>
      <c r="O14" s="1787"/>
      <c r="P14" s="1787"/>
      <c r="Q14" s="1787"/>
      <c r="R14" s="1787"/>
      <c r="S14" s="1787"/>
      <c r="T14" s="1787"/>
      <c r="U14" s="1787"/>
      <c r="V14" s="1787"/>
      <c r="W14" s="1787"/>
      <c r="X14" s="1787"/>
      <c r="Y14" s="1787"/>
      <c r="Z14" s="1787"/>
      <c r="AA14" s="1787"/>
      <c r="AB14" s="1787"/>
      <c r="AC14" s="1788"/>
      <c r="AD14" s="1789"/>
      <c r="AE14" s="1789"/>
      <c r="AF14" s="1790"/>
    </row>
    <row r="15" spans="1:33" ht="15.6" customHeight="1">
      <c r="A15" s="1787"/>
      <c r="B15" s="1787"/>
      <c r="C15" s="1787"/>
      <c r="D15" s="1787"/>
      <c r="E15" s="1787"/>
      <c r="F15" s="1787"/>
      <c r="G15" s="1787"/>
      <c r="H15" s="1787"/>
      <c r="I15" s="1787"/>
      <c r="J15" s="1787"/>
      <c r="K15" s="1787"/>
      <c r="L15" s="1787"/>
      <c r="M15" s="1787"/>
      <c r="N15" s="1787"/>
      <c r="O15" s="1787"/>
      <c r="P15" s="1787"/>
      <c r="Q15" s="1787"/>
      <c r="R15" s="1787"/>
      <c r="S15" s="1787"/>
      <c r="T15" s="1787"/>
      <c r="U15" s="1787"/>
      <c r="V15" s="1787"/>
      <c r="W15" s="1787"/>
      <c r="X15" s="1787"/>
      <c r="Y15" s="1787"/>
      <c r="Z15" s="1787"/>
      <c r="AA15" s="1787"/>
      <c r="AB15" s="1787"/>
      <c r="AC15" s="1788"/>
      <c r="AD15" s="1789"/>
      <c r="AE15" s="1789"/>
      <c r="AF15" s="1790"/>
    </row>
    <row r="16" spans="1:33" ht="15.6" customHeight="1">
      <c r="A16" s="1787"/>
      <c r="B16" s="1787"/>
      <c r="C16" s="1787"/>
      <c r="D16" s="1787"/>
      <c r="E16" s="1787"/>
      <c r="F16" s="1787"/>
      <c r="G16" s="1787"/>
      <c r="H16" s="1787"/>
      <c r="I16" s="1787"/>
      <c r="J16" s="1787"/>
      <c r="K16" s="1787"/>
      <c r="L16" s="1787"/>
      <c r="M16" s="1787"/>
      <c r="N16" s="1787"/>
      <c r="O16" s="1787"/>
      <c r="P16" s="1787"/>
      <c r="Q16" s="1787"/>
      <c r="R16" s="1787"/>
      <c r="S16" s="1787"/>
      <c r="T16" s="1787"/>
      <c r="U16" s="1787"/>
      <c r="V16" s="1787"/>
      <c r="W16" s="1787"/>
      <c r="X16" s="1787"/>
      <c r="Y16" s="1787"/>
      <c r="Z16" s="1787"/>
      <c r="AA16" s="1787"/>
      <c r="AB16" s="1787"/>
      <c r="AC16" s="1788"/>
      <c r="AD16" s="1789"/>
      <c r="AE16" s="1789"/>
      <c r="AF16" s="1790"/>
    </row>
    <row r="17" spans="1:32" ht="15.6" customHeight="1">
      <c r="A17" s="1787"/>
      <c r="B17" s="1787"/>
      <c r="C17" s="1787"/>
      <c r="D17" s="1787"/>
      <c r="E17" s="1787"/>
      <c r="F17" s="1787"/>
      <c r="G17" s="1787"/>
      <c r="H17" s="1787"/>
      <c r="I17" s="1787"/>
      <c r="J17" s="1787"/>
      <c r="K17" s="1787"/>
      <c r="L17" s="1787"/>
      <c r="M17" s="1787"/>
      <c r="N17" s="1787"/>
      <c r="O17" s="1787"/>
      <c r="P17" s="1787"/>
      <c r="Q17" s="1787"/>
      <c r="R17" s="1787"/>
      <c r="S17" s="1787"/>
      <c r="T17" s="1787"/>
      <c r="U17" s="1787"/>
      <c r="V17" s="1787"/>
      <c r="W17" s="1787"/>
      <c r="X17" s="1787"/>
      <c r="Y17" s="1787"/>
      <c r="Z17" s="1787"/>
      <c r="AA17" s="1787"/>
      <c r="AB17" s="1787"/>
      <c r="AC17" s="1788"/>
      <c r="AD17" s="1789"/>
      <c r="AE17" s="1789"/>
      <c r="AF17" s="1790"/>
    </row>
    <row r="18" spans="1:32" ht="15.6" customHeight="1">
      <c r="A18" s="1787"/>
      <c r="B18" s="1787"/>
      <c r="C18" s="1787"/>
      <c r="D18" s="1787"/>
      <c r="E18" s="1787"/>
      <c r="F18" s="1787"/>
      <c r="G18" s="1787"/>
      <c r="H18" s="1787"/>
      <c r="I18" s="1787"/>
      <c r="J18" s="1787"/>
      <c r="K18" s="1787"/>
      <c r="L18" s="1787"/>
      <c r="M18" s="1787"/>
      <c r="N18" s="1787"/>
      <c r="O18" s="1787"/>
      <c r="P18" s="1787"/>
      <c r="Q18" s="1787"/>
      <c r="R18" s="1787"/>
      <c r="S18" s="1787"/>
      <c r="T18" s="1787"/>
      <c r="U18" s="1787"/>
      <c r="V18" s="1787"/>
      <c r="W18" s="1787"/>
      <c r="X18" s="1787"/>
      <c r="Y18" s="1787"/>
      <c r="Z18" s="1787"/>
      <c r="AA18" s="1787"/>
      <c r="AB18" s="1787"/>
      <c r="AC18" s="1788"/>
      <c r="AD18" s="1789"/>
      <c r="AE18" s="1789"/>
      <c r="AF18" s="1790"/>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C16:D16"/>
    <mergeCell ref="E16:F16"/>
    <mergeCell ref="G16:H16"/>
    <mergeCell ref="I16:J16"/>
    <mergeCell ref="K16:L16"/>
    <mergeCell ref="M16:N16"/>
    <mergeCell ref="O16:P16"/>
    <mergeCell ref="Q16:R16"/>
    <mergeCell ref="A15:B15"/>
    <mergeCell ref="C15:D15"/>
    <mergeCell ref="E15:F15"/>
    <mergeCell ref="G15:H15"/>
    <mergeCell ref="I15:J15"/>
    <mergeCell ref="K15:L15"/>
    <mergeCell ref="M15:N15"/>
    <mergeCell ref="O15:P15"/>
    <mergeCell ref="O14:P14"/>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A8:B8"/>
    <mergeCell ref="C8:D8"/>
    <mergeCell ref="E8:F8"/>
    <mergeCell ref="G8:H8"/>
    <mergeCell ref="I8:J8"/>
    <mergeCell ref="K8:L8"/>
    <mergeCell ref="M8:N8"/>
    <mergeCell ref="O8:P8"/>
    <mergeCell ref="Q8:R8"/>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267E0-9087-4D63-888C-35D3B719C04F}">
  <dimension ref="A1:AY66"/>
  <sheetViews>
    <sheetView showGridLines="0" view="pageBreakPreview" zoomScaleNormal="100" zoomScaleSheetLayoutView="100" workbookViewId="0">
      <selection activeCell="M15" sqref="M15"/>
    </sheetView>
  </sheetViews>
  <sheetFormatPr defaultRowHeight="13.5"/>
  <cols>
    <col min="1" max="51" width="2.625" style="70" customWidth="1"/>
  </cols>
  <sheetData>
    <row r="1" spans="1:33" s="67" customFormat="1" ht="15.6" customHeight="1">
      <c r="A1" s="72" t="s">
        <v>1168</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33">
      <c r="A3" s="1784" t="s">
        <v>1165</v>
      </c>
      <c r="B3" s="1784"/>
      <c r="C3" s="1784"/>
      <c r="D3" s="1784"/>
      <c r="E3" s="1784"/>
      <c r="F3" s="1784"/>
      <c r="G3" s="1784"/>
      <c r="H3" s="1784"/>
      <c r="I3" s="1784"/>
      <c r="J3" s="1784"/>
      <c r="K3" s="1784"/>
      <c r="L3" s="1784"/>
      <c r="M3" s="1784"/>
      <c r="N3" s="1784"/>
      <c r="O3" s="1784"/>
      <c r="P3" s="1784"/>
      <c r="Q3" s="1784"/>
      <c r="R3" s="1784"/>
      <c r="S3" s="1784"/>
      <c r="T3" s="1784"/>
      <c r="U3" s="1784"/>
      <c r="V3" s="1784"/>
      <c r="W3" s="1784"/>
      <c r="X3" s="1784"/>
      <c r="Y3" s="1784"/>
      <c r="Z3" s="1784"/>
      <c r="AA3" s="1784"/>
      <c r="AB3" s="1784"/>
      <c r="AC3" s="1784"/>
      <c r="AD3" s="1784"/>
      <c r="AE3" s="1784"/>
      <c r="AF3" s="1784"/>
      <c r="AG3" s="1784"/>
    </row>
    <row r="4" spans="1:33">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3">
      <c r="A5" s="263"/>
      <c r="B5" s="263"/>
      <c r="C5" s="263"/>
      <c r="D5" s="263"/>
      <c r="E5" s="263"/>
      <c r="F5" s="263"/>
      <c r="G5" s="263"/>
      <c r="H5" s="263"/>
      <c r="I5" s="263"/>
      <c r="J5" s="263"/>
      <c r="K5" s="263"/>
      <c r="L5" s="263"/>
      <c r="M5" s="263"/>
      <c r="N5" s="263"/>
      <c r="O5" s="263"/>
      <c r="P5" s="263"/>
      <c r="Q5" s="263"/>
      <c r="R5" s="263"/>
      <c r="S5" s="263"/>
      <c r="T5" s="263"/>
      <c r="U5" s="263"/>
      <c r="V5" s="263"/>
      <c r="W5" s="263"/>
      <c r="X5" s="263"/>
      <c r="Y5" s="263"/>
      <c r="Z5" s="263"/>
      <c r="AA5" s="263"/>
      <c r="AB5" s="263"/>
      <c r="AC5" s="263"/>
      <c r="AD5" s="263"/>
      <c r="AE5" s="263"/>
      <c r="AF5" s="263"/>
      <c r="AG5" s="263"/>
    </row>
    <row r="6" spans="1:33">
      <c r="A6" s="1508" t="s">
        <v>1188</v>
      </c>
      <c r="B6" s="1508"/>
      <c r="C6" s="1508"/>
      <c r="D6" s="1563" t="s">
        <v>1569</v>
      </c>
      <c r="E6" s="1563"/>
      <c r="F6" s="1563"/>
      <c r="G6" s="1563"/>
      <c r="H6" s="1563"/>
      <c r="I6" s="1563"/>
      <c r="J6" s="1563"/>
      <c r="K6" s="1563"/>
      <c r="L6" s="1563"/>
      <c r="M6" s="1563"/>
      <c r="N6" s="1563"/>
      <c r="O6" s="1563"/>
      <c r="P6" s="1563"/>
      <c r="Q6" s="1563"/>
      <c r="R6" s="1563"/>
      <c r="S6" s="1563"/>
      <c r="T6" s="1563"/>
      <c r="U6" s="1563"/>
      <c r="V6" s="1563"/>
      <c r="W6" s="1563"/>
      <c r="X6" s="1563"/>
      <c r="Y6" s="1563"/>
      <c r="Z6" s="1563"/>
      <c r="AA6" s="1563"/>
      <c r="AB6" s="1563"/>
      <c r="AC6" s="1563"/>
      <c r="AD6" s="1563"/>
      <c r="AE6" s="1563"/>
      <c r="AF6" s="1563"/>
      <c r="AG6" s="1563"/>
    </row>
    <row r="7" spans="1:33">
      <c r="A7" s="1508"/>
      <c r="B7" s="1508"/>
      <c r="C7" s="1508"/>
      <c r="D7" s="1563"/>
      <c r="E7" s="1563"/>
      <c r="F7" s="1563"/>
      <c r="G7" s="1563"/>
      <c r="H7" s="1563"/>
      <c r="I7" s="1563"/>
      <c r="J7" s="1563"/>
      <c r="K7" s="1563"/>
      <c r="L7" s="1563"/>
      <c r="M7" s="1563"/>
      <c r="N7" s="1563"/>
      <c r="O7" s="1563"/>
      <c r="P7" s="1563"/>
      <c r="Q7" s="1563"/>
      <c r="R7" s="1563"/>
      <c r="S7" s="1563"/>
      <c r="T7" s="1563"/>
      <c r="U7" s="1563"/>
      <c r="V7" s="1563"/>
      <c r="W7" s="1563"/>
      <c r="X7" s="1563"/>
      <c r="Y7" s="1563"/>
      <c r="Z7" s="1563"/>
      <c r="AA7" s="1563"/>
      <c r="AB7" s="1563"/>
      <c r="AC7" s="1563"/>
      <c r="AD7" s="1563"/>
      <c r="AE7" s="1563"/>
      <c r="AF7" s="1563"/>
      <c r="AG7" s="1563"/>
    </row>
    <row r="8" spans="1:33">
      <c r="A8" s="1508"/>
      <c r="B8" s="1508"/>
      <c r="C8" s="1508"/>
      <c r="D8" s="263"/>
      <c r="E8" s="263"/>
      <c r="F8" s="263"/>
      <c r="G8" s="263"/>
      <c r="H8" s="263"/>
      <c r="I8" s="263"/>
      <c r="J8" s="263"/>
      <c r="K8" s="263"/>
      <c r="L8" s="263"/>
      <c r="M8" s="263"/>
      <c r="N8" s="263"/>
      <c r="O8" s="263"/>
      <c r="P8" s="263"/>
      <c r="Q8" s="263"/>
      <c r="R8" s="263"/>
      <c r="S8" s="263"/>
      <c r="T8" s="263"/>
      <c r="U8" s="263"/>
      <c r="V8" s="263"/>
      <c r="W8" s="263"/>
      <c r="X8" s="263"/>
      <c r="Y8" s="263"/>
      <c r="Z8" s="263"/>
      <c r="AA8" s="263"/>
      <c r="AB8" s="263"/>
      <c r="AC8" s="263"/>
      <c r="AD8" s="263"/>
      <c r="AE8" s="263"/>
      <c r="AF8" s="263"/>
      <c r="AG8" s="263"/>
    </row>
    <row r="9" spans="1:33">
      <c r="A9" s="1508" t="s">
        <v>1189</v>
      </c>
      <c r="B9" s="1508"/>
      <c r="C9" s="1508"/>
      <c r="D9" s="1508" t="s">
        <v>1190</v>
      </c>
      <c r="E9" s="1508"/>
      <c r="F9" s="1508"/>
      <c r="G9" s="1508"/>
      <c r="H9" s="1508"/>
      <c r="I9" s="1508"/>
      <c r="J9" s="1508"/>
      <c r="K9" s="1508"/>
      <c r="L9" s="1508"/>
      <c r="M9" s="1508"/>
      <c r="N9" s="1508"/>
      <c r="O9" s="1508"/>
      <c r="P9" s="1508"/>
      <c r="Q9" s="1508"/>
      <c r="R9" s="1508"/>
      <c r="S9" s="1508"/>
      <c r="T9" s="1508"/>
      <c r="U9" s="1508"/>
      <c r="V9" s="1508"/>
      <c r="W9" s="1508"/>
      <c r="X9" s="1508"/>
      <c r="Y9" s="1508"/>
      <c r="Z9" s="1508"/>
      <c r="AA9" s="1508"/>
      <c r="AB9" s="1508"/>
      <c r="AC9" s="1508"/>
      <c r="AD9" s="1508"/>
      <c r="AE9" s="1508"/>
      <c r="AF9" s="1508"/>
      <c r="AG9" s="1508"/>
    </row>
    <row r="10" spans="1:33">
      <c r="A10" s="1508"/>
      <c r="B10" s="1508"/>
      <c r="C10" s="1508"/>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row>
    <row r="11" spans="1:33">
      <c r="A11" s="1508" t="s">
        <v>1191</v>
      </c>
      <c r="B11" s="1508"/>
      <c r="C11" s="1508"/>
      <c r="D11" s="1563" t="s">
        <v>1570</v>
      </c>
      <c r="E11" s="1563"/>
      <c r="F11" s="1563"/>
      <c r="G11" s="1563"/>
      <c r="H11" s="1563"/>
      <c r="I11" s="1563"/>
      <c r="J11" s="1563"/>
      <c r="K11" s="1563"/>
      <c r="L11" s="1563"/>
      <c r="M11" s="1563"/>
      <c r="N11" s="1563"/>
      <c r="O11" s="1563"/>
      <c r="P11" s="1563"/>
      <c r="Q11" s="1563"/>
      <c r="R11" s="1563"/>
      <c r="S11" s="1563"/>
      <c r="T11" s="1563"/>
      <c r="U11" s="1563"/>
      <c r="V11" s="1563"/>
      <c r="W11" s="1563"/>
      <c r="X11" s="1563"/>
      <c r="Y11" s="1563"/>
      <c r="Z11" s="1563"/>
      <c r="AA11" s="1563"/>
      <c r="AB11" s="1563"/>
      <c r="AC11" s="1563"/>
      <c r="AD11" s="1563"/>
      <c r="AE11" s="1563"/>
      <c r="AF11" s="1563"/>
      <c r="AG11" s="1563"/>
    </row>
    <row r="12" spans="1:33">
      <c r="A12" s="1508"/>
      <c r="B12" s="1508"/>
      <c r="C12" s="1508"/>
      <c r="D12" s="1563"/>
      <c r="E12" s="1563"/>
      <c r="F12" s="1563"/>
      <c r="G12" s="1563"/>
      <c r="H12" s="1563"/>
      <c r="I12" s="1563"/>
      <c r="J12" s="1563"/>
      <c r="K12" s="1563"/>
      <c r="L12" s="1563"/>
      <c r="M12" s="1563"/>
      <c r="N12" s="1563"/>
      <c r="O12" s="1563"/>
      <c r="P12" s="1563"/>
      <c r="Q12" s="1563"/>
      <c r="R12" s="1563"/>
      <c r="S12" s="1563"/>
      <c r="T12" s="1563"/>
      <c r="U12" s="1563"/>
      <c r="V12" s="1563"/>
      <c r="W12" s="1563"/>
      <c r="X12" s="1563"/>
      <c r="Y12" s="1563"/>
      <c r="Z12" s="1563"/>
      <c r="AA12" s="1563"/>
      <c r="AB12" s="1563"/>
      <c r="AC12" s="1563"/>
      <c r="AD12" s="1563"/>
      <c r="AE12" s="1563"/>
      <c r="AF12" s="1563"/>
      <c r="AG12" s="1563"/>
    </row>
    <row r="13" spans="1:33">
      <c r="A13" s="1508"/>
      <c r="B13" s="1508"/>
      <c r="C13" s="1508"/>
      <c r="D13" s="263"/>
      <c r="E13" s="263"/>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row>
    <row r="14" spans="1:33">
      <c r="A14" s="1508" t="s">
        <v>1192</v>
      </c>
      <c r="B14" s="1508"/>
      <c r="C14" s="1508"/>
      <c r="D14" s="1769" t="s">
        <v>1193</v>
      </c>
      <c r="E14" s="1769"/>
      <c r="F14" s="1769"/>
      <c r="G14" s="1769"/>
      <c r="H14" s="1769"/>
      <c r="I14" s="1769"/>
      <c r="J14" s="1769"/>
      <c r="K14" s="1769"/>
      <c r="L14" s="1769"/>
      <c r="M14" s="1769"/>
      <c r="N14" s="1769"/>
      <c r="O14" s="1769"/>
      <c r="P14" s="1769"/>
      <c r="Q14" s="1769"/>
      <c r="R14" s="1769"/>
      <c r="S14" s="1769"/>
      <c r="T14" s="1769"/>
      <c r="U14" s="1769"/>
      <c r="V14" s="1769"/>
      <c r="W14" s="1769"/>
      <c r="X14" s="1769"/>
      <c r="Y14" s="1769"/>
      <c r="Z14" s="1769"/>
      <c r="AA14" s="1769"/>
      <c r="AB14" s="1769"/>
      <c r="AC14" s="1769"/>
      <c r="AD14" s="1769"/>
      <c r="AE14" s="1769"/>
      <c r="AF14" s="1769"/>
      <c r="AG14" s="1769"/>
    </row>
    <row r="15" spans="1:33">
      <c r="A15" s="1508"/>
      <c r="B15" s="1508"/>
      <c r="C15" s="1508"/>
      <c r="D15" s="228" t="s">
        <v>1194</v>
      </c>
      <c r="E15" s="263"/>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row>
    <row r="16" spans="1:33">
      <c r="A16" s="1508"/>
      <c r="B16" s="1508"/>
      <c r="C16" s="1508"/>
      <c r="D16" s="228" t="s">
        <v>1195</v>
      </c>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c r="A17" s="1508"/>
      <c r="B17" s="1508"/>
      <c r="C17" s="1508"/>
      <c r="D17" s="1563" t="s">
        <v>1196</v>
      </c>
      <c r="E17" s="1563"/>
      <c r="F17" s="1563"/>
      <c r="G17" s="1563"/>
      <c r="H17" s="1563"/>
      <c r="I17" s="1563"/>
      <c r="J17" s="1563"/>
      <c r="K17" s="1563"/>
      <c r="L17" s="1563"/>
      <c r="M17" s="1563"/>
      <c r="N17" s="1563"/>
      <c r="O17" s="1563"/>
      <c r="P17" s="1563"/>
      <c r="Q17" s="1563"/>
      <c r="R17" s="1563"/>
      <c r="S17" s="1563"/>
      <c r="T17" s="1563"/>
      <c r="U17" s="1563"/>
      <c r="V17" s="1563"/>
      <c r="W17" s="1563"/>
      <c r="X17" s="1563"/>
      <c r="Y17" s="1563"/>
      <c r="Z17" s="1563"/>
      <c r="AA17" s="1563"/>
      <c r="AB17" s="1563"/>
      <c r="AC17" s="1563"/>
      <c r="AD17" s="1563"/>
      <c r="AE17" s="1563"/>
      <c r="AF17" s="1563"/>
      <c r="AG17" s="263"/>
    </row>
    <row r="18" spans="1:33">
      <c r="A18" s="1508"/>
      <c r="B18" s="1508"/>
      <c r="C18" s="1508"/>
      <c r="D18" s="1563"/>
      <c r="E18" s="1563"/>
      <c r="F18" s="1563"/>
      <c r="G18" s="1563"/>
      <c r="H18" s="1563"/>
      <c r="I18" s="1563"/>
      <c r="J18" s="1563"/>
      <c r="K18" s="1563"/>
      <c r="L18" s="1563"/>
      <c r="M18" s="1563"/>
      <c r="N18" s="1563"/>
      <c r="O18" s="1563"/>
      <c r="P18" s="1563"/>
      <c r="Q18" s="1563"/>
      <c r="R18" s="1563"/>
      <c r="S18" s="1563"/>
      <c r="T18" s="1563"/>
      <c r="U18" s="1563"/>
      <c r="V18" s="1563"/>
      <c r="W18" s="1563"/>
      <c r="X18" s="1563"/>
      <c r="Y18" s="1563"/>
      <c r="Z18" s="1563"/>
      <c r="AA18" s="1563"/>
      <c r="AB18" s="1563"/>
      <c r="AC18" s="1563"/>
      <c r="AD18" s="1563"/>
      <c r="AE18" s="1563"/>
      <c r="AF18" s="1563"/>
      <c r="AG18" s="263"/>
    </row>
    <row r="19" spans="1:33">
      <c r="A19" s="1508"/>
      <c r="B19" s="1508"/>
      <c r="C19" s="1508"/>
      <c r="D19" s="228" t="s">
        <v>1197</v>
      </c>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row>
    <row r="20" spans="1:33">
      <c r="A20" s="1508"/>
      <c r="B20" s="1508"/>
      <c r="C20" s="1508"/>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row>
    <row r="21" spans="1:33">
      <c r="A21" s="1508" t="s">
        <v>1198</v>
      </c>
      <c r="B21" s="1508"/>
      <c r="C21" s="1508"/>
      <c r="D21" s="1563" t="s">
        <v>1199</v>
      </c>
      <c r="E21" s="1563"/>
      <c r="F21" s="1563"/>
      <c r="G21" s="1563"/>
      <c r="H21" s="1563"/>
      <c r="I21" s="1563"/>
      <c r="J21" s="1563"/>
      <c r="K21" s="1563"/>
      <c r="L21" s="1563"/>
      <c r="M21" s="1563"/>
      <c r="N21" s="1563"/>
      <c r="O21" s="1563"/>
      <c r="P21" s="1563"/>
      <c r="Q21" s="1563"/>
      <c r="R21" s="1563"/>
      <c r="S21" s="1563"/>
      <c r="T21" s="1563"/>
      <c r="U21" s="1563"/>
      <c r="V21" s="1563"/>
      <c r="W21" s="1563"/>
      <c r="X21" s="1563"/>
      <c r="Y21" s="1563"/>
      <c r="Z21" s="1563"/>
      <c r="AA21" s="1563"/>
      <c r="AB21" s="1563"/>
      <c r="AC21" s="1563"/>
      <c r="AD21" s="1563"/>
      <c r="AE21" s="1563"/>
      <c r="AF21" s="1563"/>
      <c r="AG21" s="1563"/>
    </row>
    <row r="22" spans="1:33">
      <c r="A22" s="1508"/>
      <c r="B22" s="1508"/>
      <c r="C22" s="1508"/>
      <c r="D22" s="1563"/>
      <c r="E22" s="1563"/>
      <c r="F22" s="1563"/>
      <c r="G22" s="1563"/>
      <c r="H22" s="1563"/>
      <c r="I22" s="1563"/>
      <c r="J22" s="1563"/>
      <c r="K22" s="1563"/>
      <c r="L22" s="1563"/>
      <c r="M22" s="1563"/>
      <c r="N22" s="1563"/>
      <c r="O22" s="1563"/>
      <c r="P22" s="1563"/>
      <c r="Q22" s="1563"/>
      <c r="R22" s="1563"/>
      <c r="S22" s="1563"/>
      <c r="T22" s="1563"/>
      <c r="U22" s="1563"/>
      <c r="V22" s="1563"/>
      <c r="W22" s="1563"/>
      <c r="X22" s="1563"/>
      <c r="Y22" s="1563"/>
      <c r="Z22" s="1563"/>
      <c r="AA22" s="1563"/>
      <c r="AB22" s="1563"/>
      <c r="AC22" s="1563"/>
      <c r="AD22" s="1563"/>
      <c r="AE22" s="1563"/>
      <c r="AF22" s="1563"/>
      <c r="AG22" s="1563"/>
    </row>
    <row r="23" spans="1:33">
      <c r="A23" s="1508"/>
      <c r="B23" s="1508"/>
      <c r="C23" s="1508"/>
      <c r="D23" s="228" t="s">
        <v>1200</v>
      </c>
      <c r="E23" s="263"/>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row>
    <row r="24" spans="1:33">
      <c r="A24" s="1508"/>
      <c r="B24" s="1508"/>
      <c r="C24" s="1508"/>
      <c r="D24" s="228" t="s">
        <v>1201</v>
      </c>
      <c r="E24" s="263"/>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row>
    <row r="25" spans="1:33">
      <c r="A25" s="1508"/>
      <c r="B25" s="1508"/>
      <c r="C25" s="1508"/>
      <c r="D25" s="228" t="s">
        <v>1202</v>
      </c>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row>
    <row r="26" spans="1:33">
      <c r="A26" s="1508"/>
      <c r="B26" s="1508"/>
      <c r="C26" s="1508"/>
      <c r="D26" s="263"/>
      <c r="E26" s="263"/>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row>
    <row r="27" spans="1:33">
      <c r="A27" s="1508" t="s">
        <v>1203</v>
      </c>
      <c r="B27" s="1508"/>
      <c r="C27" s="1508"/>
      <c r="D27" s="1563" t="s">
        <v>1204</v>
      </c>
      <c r="E27" s="1563"/>
      <c r="F27" s="1563"/>
      <c r="G27" s="1563"/>
      <c r="H27" s="1563"/>
      <c r="I27" s="1563"/>
      <c r="J27" s="1563"/>
      <c r="K27" s="1563"/>
      <c r="L27" s="1563"/>
      <c r="M27" s="1563"/>
      <c r="N27" s="1563"/>
      <c r="O27" s="1563"/>
      <c r="P27" s="1563"/>
      <c r="Q27" s="1563"/>
      <c r="R27" s="1563"/>
      <c r="S27" s="1563"/>
      <c r="T27" s="1563"/>
      <c r="U27" s="1563"/>
      <c r="V27" s="1563"/>
      <c r="W27" s="1563"/>
      <c r="X27" s="1563"/>
      <c r="Y27" s="1563"/>
      <c r="Z27" s="1563"/>
      <c r="AA27" s="1563"/>
      <c r="AB27" s="1563"/>
      <c r="AC27" s="1563"/>
      <c r="AD27" s="1563"/>
      <c r="AE27" s="1563"/>
      <c r="AF27" s="1563"/>
      <c r="AG27" s="1563"/>
    </row>
    <row r="28" spans="1:33">
      <c r="A28" s="1508"/>
      <c r="B28" s="1508"/>
      <c r="C28" s="1508"/>
      <c r="D28" s="1563"/>
      <c r="E28" s="1563"/>
      <c r="F28" s="1563"/>
      <c r="G28" s="1563"/>
      <c r="H28" s="1563"/>
      <c r="I28" s="1563"/>
      <c r="J28" s="1563"/>
      <c r="K28" s="1563"/>
      <c r="L28" s="1563"/>
      <c r="M28" s="1563"/>
      <c r="N28" s="1563"/>
      <c r="O28" s="1563"/>
      <c r="P28" s="1563"/>
      <c r="Q28" s="1563"/>
      <c r="R28" s="1563"/>
      <c r="S28" s="1563"/>
      <c r="T28" s="1563"/>
      <c r="U28" s="1563"/>
      <c r="V28" s="1563"/>
      <c r="W28" s="1563"/>
      <c r="X28" s="1563"/>
      <c r="Y28" s="1563"/>
      <c r="Z28" s="1563"/>
      <c r="AA28" s="1563"/>
      <c r="AB28" s="1563"/>
      <c r="AC28" s="1563"/>
      <c r="AD28" s="1563"/>
      <c r="AE28" s="1563"/>
      <c r="AF28" s="1563"/>
      <c r="AG28" s="1563"/>
    </row>
    <row r="29" spans="1:33">
      <c r="A29" s="1508"/>
      <c r="B29" s="1508"/>
      <c r="C29" s="1508"/>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row>
    <row r="30" spans="1:33">
      <c r="A30" s="1508"/>
      <c r="B30" s="1508"/>
      <c r="C30" s="1508"/>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row>
    <row r="31" spans="1:33">
      <c r="A31" s="1508"/>
      <c r="B31" s="1508"/>
      <c r="C31" s="1508"/>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row>
    <row r="32" spans="1:33">
      <c r="A32" s="1508"/>
      <c r="B32" s="1508"/>
      <c r="C32" s="1508"/>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row>
    <row r="33" spans="1:33">
      <c r="A33" s="1508"/>
      <c r="B33" s="1508"/>
      <c r="C33" s="1508"/>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row>
    <row r="34" spans="1:33" ht="15.6" customHeight="1">
      <c r="A34" s="1508"/>
      <c r="B34" s="1508"/>
      <c r="C34" s="1508"/>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30:C30"/>
    <mergeCell ref="A31:C31"/>
    <mergeCell ref="A32:C32"/>
    <mergeCell ref="A33:C33"/>
    <mergeCell ref="A34:C34"/>
    <mergeCell ref="A29:C29"/>
    <mergeCell ref="A20:C20"/>
    <mergeCell ref="A21:C21"/>
    <mergeCell ref="D21:AG22"/>
    <mergeCell ref="A22:C22"/>
    <mergeCell ref="A23:C23"/>
    <mergeCell ref="A24:C24"/>
    <mergeCell ref="A25:C25"/>
    <mergeCell ref="A26:C26"/>
    <mergeCell ref="A27:C27"/>
    <mergeCell ref="D27:AG28"/>
    <mergeCell ref="A28:C28"/>
    <mergeCell ref="A19:C19"/>
    <mergeCell ref="A10:C10"/>
    <mergeCell ref="A11:C11"/>
    <mergeCell ref="D11:AG12"/>
    <mergeCell ref="A12:C12"/>
    <mergeCell ref="A13:C13"/>
    <mergeCell ref="A14:C14"/>
    <mergeCell ref="D14:AG14"/>
    <mergeCell ref="A15:C15"/>
    <mergeCell ref="A16:C16"/>
    <mergeCell ref="A17:C17"/>
    <mergeCell ref="D17:AF18"/>
    <mergeCell ref="A18:C18"/>
    <mergeCell ref="A9:C9"/>
    <mergeCell ref="D9:AG9"/>
    <mergeCell ref="A3:AG3"/>
    <mergeCell ref="A6:C6"/>
    <mergeCell ref="D6:AG7"/>
    <mergeCell ref="A7:C7"/>
    <mergeCell ref="A8:C8"/>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6738E-05C9-4909-B794-4957E6A0EEA0}">
  <dimension ref="A1:AY55"/>
  <sheetViews>
    <sheetView showGridLines="0" view="pageBreakPreview" zoomScale="122" zoomScaleNormal="100" zoomScaleSheetLayoutView="100" workbookViewId="0">
      <selection activeCell="G12" sqref="G12:N12"/>
    </sheetView>
  </sheetViews>
  <sheetFormatPr defaultRowHeight="13.5"/>
  <cols>
    <col min="1" max="51" width="2.625" style="70" customWidth="1"/>
  </cols>
  <sheetData>
    <row r="1" spans="1:33" s="67" customFormat="1" ht="15.6" customHeight="1">
      <c r="A1" s="72" t="s">
        <v>1187</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c r="A2" s="1784" t="s">
        <v>1166</v>
      </c>
      <c r="B2" s="1784"/>
      <c r="C2" s="1784"/>
      <c r="D2" s="1784"/>
      <c r="E2" s="1784"/>
      <c r="F2" s="1784"/>
      <c r="G2" s="1784"/>
      <c r="H2" s="1784"/>
      <c r="I2" s="1784"/>
      <c r="J2" s="1784"/>
      <c r="K2" s="1784"/>
      <c r="L2" s="1784"/>
      <c r="M2" s="1784"/>
      <c r="N2" s="1784"/>
      <c r="O2" s="1784"/>
      <c r="P2" s="1784"/>
      <c r="Q2" s="1784"/>
      <c r="R2" s="1784"/>
      <c r="S2" s="1784"/>
      <c r="T2" s="1784"/>
      <c r="U2" s="1784"/>
      <c r="V2" s="1784"/>
      <c r="W2" s="1784"/>
      <c r="X2" s="1784"/>
      <c r="Y2" s="1784"/>
      <c r="Z2" s="1784"/>
      <c r="AA2" s="1784"/>
      <c r="AB2" s="1784"/>
      <c r="AC2" s="1784"/>
      <c r="AD2" s="1784"/>
      <c r="AE2" s="1784"/>
      <c r="AF2" s="1784"/>
      <c r="AG2" s="1784"/>
    </row>
    <row r="3" spans="1:33">
      <c r="A3" s="263"/>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row>
    <row r="4" spans="1:33" ht="60" customHeight="1">
      <c r="A4" s="1792" t="s">
        <v>1205</v>
      </c>
      <c r="B4" s="1792"/>
      <c r="C4" s="1792"/>
      <c r="D4" s="1792"/>
      <c r="E4" s="1792"/>
      <c r="F4" s="1792"/>
      <c r="G4" s="1526"/>
      <c r="H4" s="1526"/>
      <c r="I4" s="1526"/>
      <c r="J4" s="1526"/>
      <c r="K4" s="1526"/>
      <c r="L4" s="1526"/>
      <c r="M4" s="1526"/>
      <c r="N4" s="1526"/>
      <c r="O4" s="1526"/>
      <c r="P4" s="1526"/>
      <c r="Q4" s="1526"/>
      <c r="R4" s="1526"/>
      <c r="S4" s="1526"/>
      <c r="T4" s="1526"/>
      <c r="U4" s="1526"/>
      <c r="V4" s="1526"/>
      <c r="W4" s="1526"/>
      <c r="X4" s="1526"/>
      <c r="Y4" s="1526"/>
      <c r="Z4" s="1526"/>
      <c r="AA4" s="1526"/>
      <c r="AB4" s="1526"/>
      <c r="AC4" s="1526"/>
      <c r="AD4" s="1526"/>
      <c r="AE4" s="1526"/>
      <c r="AF4" s="1526"/>
      <c r="AG4" s="1526"/>
    </row>
    <row r="5" spans="1:33" ht="60" customHeight="1">
      <c r="A5" s="1792" t="s">
        <v>1206</v>
      </c>
      <c r="B5" s="1792"/>
      <c r="C5" s="1792"/>
      <c r="D5" s="1792"/>
      <c r="E5" s="1792"/>
      <c r="F5" s="1792"/>
      <c r="G5" s="1526"/>
      <c r="H5" s="1526"/>
      <c r="I5" s="1526"/>
      <c r="J5" s="1526"/>
      <c r="K5" s="1526"/>
      <c r="L5" s="1526"/>
      <c r="M5" s="1526"/>
      <c r="N5" s="1526"/>
      <c r="O5" s="1526"/>
      <c r="P5" s="1526"/>
      <c r="Q5" s="1526"/>
      <c r="R5" s="1526"/>
      <c r="S5" s="1526"/>
      <c r="T5" s="1526"/>
      <c r="U5" s="1526"/>
      <c r="V5" s="1526"/>
      <c r="W5" s="1526"/>
      <c r="X5" s="1526"/>
      <c r="Y5" s="1526"/>
      <c r="Z5" s="1526"/>
      <c r="AA5" s="1526"/>
      <c r="AB5" s="1526"/>
      <c r="AC5" s="1526"/>
      <c r="AD5" s="1526"/>
      <c r="AE5" s="1526"/>
      <c r="AF5" s="1526"/>
      <c r="AG5" s="1526"/>
    </row>
    <row r="6" spans="1:33">
      <c r="A6" s="1792" t="s">
        <v>1207</v>
      </c>
      <c r="B6" s="1792"/>
      <c r="C6" s="1792"/>
      <c r="D6" s="1792"/>
      <c r="E6" s="1792"/>
      <c r="F6" s="1792"/>
      <c r="G6" s="1793" t="s">
        <v>1208</v>
      </c>
      <c r="H6" s="1794"/>
      <c r="I6" s="1794"/>
      <c r="J6" s="1794"/>
      <c r="K6" s="1794"/>
      <c r="L6" s="1794"/>
      <c r="M6" s="1794"/>
      <c r="N6" s="1794"/>
      <c r="O6" s="1794"/>
      <c r="P6" s="1794"/>
      <c r="Q6" s="1794"/>
      <c r="R6" s="1794"/>
      <c r="S6" s="1794"/>
      <c r="T6" s="1794"/>
      <c r="U6" s="1794"/>
      <c r="V6" s="1794"/>
      <c r="W6" s="1794"/>
      <c r="X6" s="1794"/>
      <c r="Y6" s="1794"/>
      <c r="Z6" s="1794"/>
      <c r="AA6" s="1794"/>
      <c r="AB6" s="1794"/>
      <c r="AC6" s="1794"/>
      <c r="AD6" s="1794"/>
      <c r="AE6" s="1794"/>
      <c r="AF6" s="1794"/>
      <c r="AG6" s="1795"/>
    </row>
    <row r="7" spans="1:33">
      <c r="A7" s="1792"/>
      <c r="B7" s="1792"/>
      <c r="C7" s="1792"/>
      <c r="D7" s="1792"/>
      <c r="E7" s="1792"/>
      <c r="F7" s="1792"/>
      <c r="G7" s="1796" t="s">
        <v>1209</v>
      </c>
      <c r="H7" s="1797"/>
      <c r="I7" s="1797"/>
      <c r="J7" s="1797"/>
      <c r="K7" s="1797"/>
      <c r="L7" s="1797"/>
      <c r="M7" s="1797"/>
      <c r="N7" s="1797"/>
      <c r="O7" s="1797"/>
      <c r="P7" s="1797"/>
      <c r="Q7" s="1797"/>
      <c r="R7" s="1797"/>
      <c r="S7" s="1797"/>
      <c r="T7" s="1797"/>
      <c r="U7" s="1797"/>
      <c r="V7" s="1797"/>
      <c r="W7" s="1797"/>
      <c r="X7" s="1797"/>
      <c r="Y7" s="1797"/>
      <c r="Z7" s="1797"/>
      <c r="AA7" s="1797"/>
      <c r="AB7" s="1797"/>
      <c r="AC7" s="1797"/>
      <c r="AD7" s="1797"/>
      <c r="AE7" s="1797"/>
      <c r="AF7" s="1797"/>
      <c r="AG7" s="1798"/>
    </row>
    <row r="8" spans="1:33">
      <c r="A8" s="1792" t="s">
        <v>1210</v>
      </c>
      <c r="B8" s="1792"/>
      <c r="C8" s="1792"/>
      <c r="D8" s="1792"/>
      <c r="E8" s="1792"/>
      <c r="F8" s="1792"/>
      <c r="G8" s="1799" t="s">
        <v>1211</v>
      </c>
      <c r="H8" s="1800"/>
      <c r="I8" s="1800"/>
      <c r="J8" s="1800"/>
      <c r="K8" s="1800"/>
      <c r="L8" s="1800"/>
      <c r="M8" s="1800"/>
      <c r="N8" s="1800"/>
      <c r="O8" s="1800"/>
      <c r="P8" s="1800"/>
      <c r="Q8" s="1800"/>
      <c r="R8" s="1800"/>
      <c r="S8" s="1800"/>
      <c r="T8" s="1800"/>
      <c r="U8" s="1800"/>
      <c r="V8" s="1800"/>
      <c r="W8" s="1800"/>
      <c r="X8" s="1800"/>
      <c r="Y8" s="1800"/>
      <c r="Z8" s="1800"/>
      <c r="AA8" s="1800"/>
      <c r="AB8" s="1800"/>
      <c r="AC8" s="1800"/>
      <c r="AD8" s="1801">
        <v>0</v>
      </c>
      <c r="AE8" s="1802"/>
      <c r="AF8" s="1802"/>
      <c r="AG8" s="1803"/>
    </row>
    <row r="9" spans="1:33">
      <c r="A9" s="1792"/>
      <c r="B9" s="1792"/>
      <c r="C9" s="1792"/>
      <c r="D9" s="1792"/>
      <c r="E9" s="1792"/>
      <c r="F9" s="1792"/>
      <c r="G9" s="1804" t="s">
        <v>1211</v>
      </c>
      <c r="H9" s="1805"/>
      <c r="I9" s="1805"/>
      <c r="J9" s="1805"/>
      <c r="K9" s="1805"/>
      <c r="L9" s="1805"/>
      <c r="M9" s="1805"/>
      <c r="N9" s="1805"/>
      <c r="O9" s="1805"/>
      <c r="P9" s="1805"/>
      <c r="Q9" s="1805"/>
      <c r="R9" s="1805"/>
      <c r="S9" s="1805"/>
      <c r="T9" s="1805"/>
      <c r="U9" s="1805"/>
      <c r="V9" s="1805"/>
      <c r="W9" s="1805"/>
      <c r="X9" s="1805"/>
      <c r="Y9" s="1805"/>
      <c r="Z9" s="1805"/>
      <c r="AA9" s="1805"/>
      <c r="AB9" s="1805"/>
      <c r="AC9" s="1805"/>
      <c r="AD9" s="1806">
        <v>0</v>
      </c>
      <c r="AE9" s="1807"/>
      <c r="AF9" s="1807"/>
      <c r="AG9" s="1808"/>
    </row>
    <row r="10" spans="1:33">
      <c r="A10" s="1792"/>
      <c r="B10" s="1792"/>
      <c r="C10" s="1792"/>
      <c r="D10" s="1792"/>
      <c r="E10" s="1792"/>
      <c r="F10" s="1792"/>
      <c r="G10" s="1804" t="s">
        <v>1211</v>
      </c>
      <c r="H10" s="1805"/>
      <c r="I10" s="1805"/>
      <c r="J10" s="1805"/>
      <c r="K10" s="1805"/>
      <c r="L10" s="1805"/>
      <c r="M10" s="1805"/>
      <c r="N10" s="1805"/>
      <c r="O10" s="1805"/>
      <c r="P10" s="1805"/>
      <c r="Q10" s="1805"/>
      <c r="R10" s="1805"/>
      <c r="S10" s="1805"/>
      <c r="T10" s="1805"/>
      <c r="U10" s="1805"/>
      <c r="V10" s="1805"/>
      <c r="W10" s="1805"/>
      <c r="X10" s="1805"/>
      <c r="Y10" s="1805"/>
      <c r="Z10" s="1805"/>
      <c r="AA10" s="1805"/>
      <c r="AB10" s="1805"/>
      <c r="AC10" s="1805"/>
      <c r="AD10" s="1806">
        <v>0</v>
      </c>
      <c r="AE10" s="1807"/>
      <c r="AF10" s="1807"/>
      <c r="AG10" s="1808"/>
    </row>
    <row r="11" spans="1:33">
      <c r="A11" s="1792"/>
      <c r="B11" s="1792"/>
      <c r="C11" s="1792"/>
      <c r="D11" s="1792"/>
      <c r="E11" s="1792"/>
      <c r="F11" s="1792"/>
      <c r="G11" s="1809" t="s">
        <v>1212</v>
      </c>
      <c r="H11" s="1810"/>
      <c r="I11" s="1810"/>
      <c r="J11" s="1810"/>
      <c r="K11" s="1810"/>
      <c r="L11" s="1810"/>
      <c r="M11" s="1810"/>
      <c r="N11" s="1810"/>
      <c r="O11" s="1810"/>
      <c r="P11" s="1810"/>
      <c r="Q11" s="1810"/>
      <c r="R11" s="1810"/>
      <c r="S11" s="1810"/>
      <c r="T11" s="1810"/>
      <c r="U11" s="1810"/>
      <c r="V11" s="1810"/>
      <c r="W11" s="1810"/>
      <c r="X11" s="1810"/>
      <c r="Y11" s="1810"/>
      <c r="Z11" s="1810"/>
      <c r="AA11" s="1810"/>
      <c r="AB11" s="1810"/>
      <c r="AC11" s="1810"/>
      <c r="AD11" s="1811">
        <f>SUM(AD8:AG10)</f>
        <v>0</v>
      </c>
      <c r="AE11" s="1811"/>
      <c r="AF11" s="1811"/>
      <c r="AG11" s="1812"/>
    </row>
    <row r="12" spans="1:33" ht="60" customHeight="1">
      <c r="A12" s="1792" t="s">
        <v>1213</v>
      </c>
      <c r="B12" s="1792"/>
      <c r="C12" s="1792"/>
      <c r="D12" s="1792"/>
      <c r="E12" s="1792"/>
      <c r="F12" s="1792"/>
      <c r="G12" s="1813" t="s">
        <v>1214</v>
      </c>
      <c r="H12" s="1814"/>
      <c r="I12" s="1814"/>
      <c r="J12" s="1814"/>
      <c r="K12" s="1814"/>
      <c r="L12" s="1814"/>
      <c r="M12" s="1814"/>
      <c r="N12" s="1814"/>
      <c r="O12" s="1814" t="s">
        <v>1215</v>
      </c>
      <c r="P12" s="1814"/>
      <c r="Q12" s="1814"/>
      <c r="R12" s="1814"/>
      <c r="S12" s="1814"/>
      <c r="T12" s="1814"/>
      <c r="U12" s="1814"/>
      <c r="V12" s="1814"/>
      <c r="W12" s="1814"/>
      <c r="X12" s="1814" t="s">
        <v>1216</v>
      </c>
      <c r="Y12" s="1814"/>
      <c r="Z12" s="1814"/>
      <c r="AA12" s="1814"/>
      <c r="AB12" s="1814"/>
      <c r="AC12" s="1814"/>
      <c r="AD12" s="1814"/>
      <c r="AE12" s="1814"/>
      <c r="AF12" s="1814"/>
      <c r="AG12" s="1815"/>
    </row>
    <row r="13" spans="1:33" ht="60" customHeight="1">
      <c r="A13" s="1792"/>
      <c r="B13" s="1792"/>
      <c r="C13" s="1792"/>
      <c r="D13" s="1792"/>
      <c r="E13" s="1792"/>
      <c r="F13" s="1792"/>
      <c r="G13" s="1816" t="s">
        <v>1217</v>
      </c>
      <c r="H13" s="1817"/>
      <c r="I13" s="1817"/>
      <c r="J13" s="1817"/>
      <c r="K13" s="1817"/>
      <c r="L13" s="1817"/>
      <c r="M13" s="1817"/>
      <c r="N13" s="1817"/>
      <c r="O13" s="1817" t="s">
        <v>1215</v>
      </c>
      <c r="P13" s="1817"/>
      <c r="Q13" s="1817"/>
      <c r="R13" s="1817"/>
      <c r="S13" s="1817"/>
      <c r="T13" s="1817"/>
      <c r="U13" s="1817"/>
      <c r="V13" s="1817"/>
      <c r="W13" s="1817"/>
      <c r="X13" s="1817" t="s">
        <v>1216</v>
      </c>
      <c r="Y13" s="1817"/>
      <c r="Z13" s="1817"/>
      <c r="AA13" s="1817"/>
      <c r="AB13" s="1817"/>
      <c r="AC13" s="1817"/>
      <c r="AD13" s="1817"/>
      <c r="AE13" s="1817"/>
      <c r="AF13" s="1817"/>
      <c r="AG13" s="1818"/>
    </row>
    <row r="14" spans="1:33" ht="18" customHeight="1">
      <c r="A14" s="1792" t="s">
        <v>1218</v>
      </c>
      <c r="B14" s="1792"/>
      <c r="C14" s="1792"/>
      <c r="D14" s="1792"/>
      <c r="E14" s="1792"/>
      <c r="F14" s="1792"/>
      <c r="G14" s="1819"/>
      <c r="H14" s="1820"/>
      <c r="I14" s="1820"/>
      <c r="J14" s="1820"/>
      <c r="K14" s="1820"/>
      <c r="L14" s="1820"/>
      <c r="M14" s="1820"/>
      <c r="N14" s="1820"/>
      <c r="O14" s="783" t="s">
        <v>1219</v>
      </c>
      <c r="P14" s="783"/>
      <c r="Q14" s="783"/>
      <c r="R14" s="783"/>
      <c r="S14" s="783"/>
      <c r="T14" s="783"/>
      <c r="U14" s="783"/>
      <c r="V14" s="783"/>
      <c r="W14" s="783"/>
      <c r="X14" s="783"/>
      <c r="Y14" s="783"/>
      <c r="Z14" s="783"/>
      <c r="AA14" s="783"/>
      <c r="AB14" s="783"/>
      <c r="AC14" s="783"/>
      <c r="AD14" s="783"/>
      <c r="AE14" s="783"/>
      <c r="AF14" s="783"/>
      <c r="AG14" s="784"/>
    </row>
    <row r="15" spans="1:33" ht="60" customHeight="1">
      <c r="A15" s="1792" t="s">
        <v>1220</v>
      </c>
      <c r="B15" s="1792"/>
      <c r="C15" s="1792"/>
      <c r="D15" s="1792"/>
      <c r="E15" s="1792"/>
      <c r="F15" s="1792"/>
      <c r="G15" s="1526"/>
      <c r="H15" s="1526"/>
      <c r="I15" s="1526"/>
      <c r="J15" s="1526"/>
      <c r="K15" s="1526"/>
      <c r="L15" s="1526"/>
      <c r="M15" s="1526"/>
      <c r="N15" s="1526"/>
      <c r="O15" s="1526"/>
      <c r="P15" s="1526"/>
      <c r="Q15" s="1526"/>
      <c r="R15" s="1526"/>
      <c r="S15" s="1526"/>
      <c r="T15" s="1526"/>
      <c r="U15" s="1526"/>
      <c r="V15" s="1526"/>
      <c r="W15" s="1526"/>
      <c r="X15" s="1526"/>
      <c r="Y15" s="1526"/>
      <c r="Z15" s="1526"/>
      <c r="AA15" s="1526"/>
      <c r="AB15" s="1526"/>
      <c r="AC15" s="1526"/>
      <c r="AD15" s="1526"/>
      <c r="AE15" s="1526"/>
      <c r="AF15" s="1526"/>
      <c r="AG15" s="1526"/>
    </row>
    <row r="16" spans="1:33" ht="18" customHeight="1">
      <c r="A16" s="228" t="s">
        <v>1221</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row>
    <row r="17" spans="1:33">
      <c r="A17" s="228" t="s">
        <v>1222</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row>
    <row r="18" spans="1:33">
      <c r="A18" s="228" t="s">
        <v>1223</v>
      </c>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row>
    <row r="19" spans="1:33">
      <c r="A19" s="1563" t="s">
        <v>1224</v>
      </c>
      <c r="B19" s="1769"/>
      <c r="C19" s="1769"/>
      <c r="D19" s="1769"/>
      <c r="E19" s="1769"/>
      <c r="F19" s="1769"/>
      <c r="G19" s="1769"/>
      <c r="H19" s="1769"/>
      <c r="I19" s="1769"/>
      <c r="J19" s="1769"/>
      <c r="K19" s="1769"/>
      <c r="L19" s="1769"/>
      <c r="M19" s="1769"/>
      <c r="N19" s="1769"/>
      <c r="O19" s="1769"/>
      <c r="P19" s="1769"/>
      <c r="Q19" s="1769"/>
      <c r="R19" s="1769"/>
      <c r="S19" s="1769"/>
      <c r="T19" s="1769"/>
      <c r="U19" s="1769"/>
      <c r="V19" s="1769"/>
      <c r="W19" s="1769"/>
      <c r="X19" s="1769"/>
      <c r="Y19" s="1769"/>
      <c r="Z19" s="1769"/>
      <c r="AA19" s="1769"/>
      <c r="AB19" s="1769"/>
      <c r="AC19" s="1769"/>
      <c r="AD19" s="1769"/>
      <c r="AE19" s="1769"/>
      <c r="AF19" s="1769"/>
      <c r="AG19" s="1769"/>
    </row>
    <row r="20" spans="1:33">
      <c r="A20" s="1563" t="s">
        <v>1225</v>
      </c>
      <c r="B20" s="1563"/>
      <c r="C20" s="1563"/>
      <c r="D20" s="1563"/>
      <c r="E20" s="1563"/>
      <c r="F20" s="1563"/>
      <c r="G20" s="1563"/>
      <c r="H20" s="1563"/>
      <c r="I20" s="1563"/>
      <c r="J20" s="1563"/>
      <c r="K20" s="1563"/>
      <c r="L20" s="1563"/>
      <c r="M20" s="1563"/>
      <c r="N20" s="1563"/>
      <c r="O20" s="1563"/>
      <c r="P20" s="1563"/>
      <c r="Q20" s="1563"/>
      <c r="R20" s="1563"/>
      <c r="S20" s="1563"/>
      <c r="T20" s="1563"/>
      <c r="U20" s="1563"/>
      <c r="V20" s="1563"/>
      <c r="W20" s="1563"/>
      <c r="X20" s="1563"/>
      <c r="Y20" s="1563"/>
      <c r="Z20" s="1563"/>
      <c r="AA20" s="1563"/>
      <c r="AB20" s="1563"/>
      <c r="AC20" s="1563"/>
      <c r="AD20" s="1563"/>
      <c r="AE20" s="1563"/>
      <c r="AF20" s="1563"/>
      <c r="AG20" s="1563"/>
    </row>
    <row r="21" spans="1:33">
      <c r="A21" s="1563"/>
      <c r="B21" s="1563"/>
      <c r="C21" s="1563"/>
      <c r="D21" s="1563"/>
      <c r="E21" s="1563"/>
      <c r="F21" s="1563"/>
      <c r="G21" s="1563"/>
      <c r="H21" s="1563"/>
      <c r="I21" s="1563"/>
      <c r="J21" s="1563"/>
      <c r="K21" s="1563"/>
      <c r="L21" s="1563"/>
      <c r="M21" s="1563"/>
      <c r="N21" s="1563"/>
      <c r="O21" s="1563"/>
      <c r="P21" s="1563"/>
      <c r="Q21" s="1563"/>
      <c r="R21" s="1563"/>
      <c r="S21" s="1563"/>
      <c r="T21" s="1563"/>
      <c r="U21" s="1563"/>
      <c r="V21" s="1563"/>
      <c r="W21" s="1563"/>
      <c r="X21" s="1563"/>
      <c r="Y21" s="1563"/>
      <c r="Z21" s="1563"/>
      <c r="AA21" s="1563"/>
      <c r="AB21" s="1563"/>
      <c r="AC21" s="1563"/>
      <c r="AD21" s="1563"/>
      <c r="AE21" s="1563"/>
      <c r="AF21" s="1563"/>
      <c r="AG21" s="1563"/>
    </row>
    <row r="22" spans="1:33">
      <c r="D22" s="263"/>
      <c r="E22" s="263"/>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20:AG21"/>
    <mergeCell ref="A12:F13"/>
    <mergeCell ref="G12:N12"/>
    <mergeCell ref="O12:W12"/>
    <mergeCell ref="X12:AG12"/>
    <mergeCell ref="G13:N13"/>
    <mergeCell ref="O13:W13"/>
    <mergeCell ref="X13:AG13"/>
    <mergeCell ref="A14:F14"/>
    <mergeCell ref="A15:F15"/>
    <mergeCell ref="G15:AG15"/>
    <mergeCell ref="A19:AG19"/>
    <mergeCell ref="G14:N14"/>
    <mergeCell ref="A8:F11"/>
    <mergeCell ref="G8:AC8"/>
    <mergeCell ref="AD8:AG8"/>
    <mergeCell ref="G9:AC9"/>
    <mergeCell ref="AD9:AG9"/>
    <mergeCell ref="G10:AC10"/>
    <mergeCell ref="AD10:AG10"/>
    <mergeCell ref="G11:AC11"/>
    <mergeCell ref="AD11:AG11"/>
    <mergeCell ref="A6:F7"/>
    <mergeCell ref="G6:AG6"/>
    <mergeCell ref="G7:AG7"/>
    <mergeCell ref="A2:AG2"/>
    <mergeCell ref="A4:F4"/>
    <mergeCell ref="G4:AG4"/>
    <mergeCell ref="A5:F5"/>
    <mergeCell ref="G5:AG5"/>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E9BD-E5A7-44FC-AED6-874AE7216F0B}">
  <dimension ref="A1:AY27"/>
  <sheetViews>
    <sheetView showGridLines="0" view="pageBreakPreview" zoomScale="118" zoomScaleNormal="100" zoomScaleSheetLayoutView="90" workbookViewId="0">
      <selection activeCell="J9" sqref="J9"/>
    </sheetView>
  </sheetViews>
  <sheetFormatPr defaultRowHeight="13.5"/>
  <cols>
    <col min="1" max="51" width="2.625" style="70" customWidth="1"/>
  </cols>
  <sheetData>
    <row r="1" spans="1:51" s="67" customFormat="1" ht="15.6" customHeight="1">
      <c r="A1" s="72" t="s">
        <v>1896</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c r="Z3" s="1821" t="s">
        <v>1226</v>
      </c>
      <c r="AA3" s="1821"/>
      <c r="AB3" s="1821"/>
      <c r="AC3" s="1821"/>
      <c r="AD3" s="1821"/>
      <c r="AE3" s="1821"/>
    </row>
    <row r="4" spans="1:51" ht="15.6" customHeight="1">
      <c r="Z4" s="1821" t="s">
        <v>1227</v>
      </c>
      <c r="AA4" s="1821"/>
      <c r="AB4" s="1821"/>
      <c r="AC4" s="1821"/>
      <c r="AD4" s="1821"/>
      <c r="AE4" s="1821"/>
      <c r="AG4" s="252"/>
    </row>
    <row r="5" spans="1:51" ht="15.6" customHeight="1">
      <c r="Z5" s="252"/>
      <c r="AA5" s="252"/>
      <c r="AB5" s="252"/>
      <c r="AC5" s="252"/>
      <c r="AD5" s="252"/>
      <c r="AE5" s="252"/>
      <c r="AG5" s="252"/>
    </row>
    <row r="6" spans="1:51" ht="15.6" customHeight="1">
      <c r="B6" s="70" t="s">
        <v>1228</v>
      </c>
      <c r="M6" s="248"/>
    </row>
    <row r="7" spans="1:51" ht="15.6" customHeight="1"/>
    <row r="8" spans="1:51" ht="15.6" customHeight="1">
      <c r="V8"/>
      <c r="W8" s="1775" t="str">
        <f>はじめに!D5</f>
        <v>あいうえお集落協定</v>
      </c>
      <c r="X8" s="1775"/>
      <c r="Y8" s="1775"/>
      <c r="Z8" s="1775"/>
      <c r="AA8" s="1775"/>
      <c r="AB8" s="1775"/>
      <c r="AC8" s="1775"/>
      <c r="AD8" s="1775"/>
      <c r="AE8" s="1775"/>
      <c r="AY8"/>
    </row>
    <row r="9" spans="1:51" ht="15.6" customHeight="1">
      <c r="W9" s="1775" t="str">
        <f>はじめに!D6</f>
        <v>中山間　太郎</v>
      </c>
      <c r="X9" s="1775"/>
      <c r="Y9" s="1775"/>
      <c r="Z9" s="1775"/>
      <c r="AA9" s="1775"/>
      <c r="AB9" s="1775"/>
      <c r="AC9" s="1775"/>
      <c r="AD9" s="1775"/>
      <c r="AE9" s="1775"/>
    </row>
    <row r="10" spans="1:51" ht="15.6" customHeight="1">
      <c r="W10" s="252"/>
      <c r="X10" s="252"/>
      <c r="Y10" s="252"/>
      <c r="Z10" s="252"/>
      <c r="AA10" s="252"/>
      <c r="AB10" s="252"/>
      <c r="AC10" s="252"/>
      <c r="AD10" s="252"/>
      <c r="AE10" s="252"/>
      <c r="AF10" s="252"/>
    </row>
    <row r="11" spans="1:51" ht="15.6" customHeight="1"/>
    <row r="12" spans="1:51" ht="15.6" customHeight="1">
      <c r="A12" s="1508" t="s">
        <v>1571</v>
      </c>
      <c r="B12" s="1508"/>
      <c r="C12" s="1508"/>
      <c r="D12" s="1508"/>
      <c r="E12" s="1508"/>
      <c r="F12" s="1508"/>
      <c r="G12" s="1508"/>
      <c r="H12" s="1508"/>
      <c r="I12" s="1508"/>
      <c r="J12" s="1508"/>
      <c r="K12" s="1508"/>
      <c r="L12" s="1508"/>
      <c r="M12" s="1508"/>
      <c r="N12" s="1508"/>
      <c r="O12" s="1508"/>
      <c r="P12" s="1508"/>
      <c r="Q12" s="1508"/>
      <c r="R12" s="1508"/>
      <c r="S12" s="1508"/>
      <c r="T12" s="1508"/>
      <c r="U12" s="1508"/>
      <c r="V12" s="1508"/>
      <c r="W12" s="1508"/>
      <c r="X12" s="1508"/>
      <c r="Y12" s="1508"/>
      <c r="Z12" s="1508"/>
      <c r="AA12" s="1508"/>
      <c r="AB12" s="1508"/>
      <c r="AC12" s="1508"/>
      <c r="AD12" s="1508"/>
      <c r="AE12" s="1508"/>
      <c r="AF12" s="1508"/>
      <c r="AG12" s="1508"/>
    </row>
    <row r="13" spans="1:51" ht="15.6" customHeight="1"/>
    <row r="14" spans="1:51" ht="15.6" customHeight="1">
      <c r="A14" s="1563" t="s">
        <v>1229</v>
      </c>
      <c r="B14" s="1769"/>
      <c r="C14" s="1769"/>
      <c r="D14" s="1769"/>
      <c r="E14" s="1769"/>
      <c r="F14" s="1769"/>
      <c r="G14" s="1769"/>
      <c r="H14" s="1769"/>
      <c r="I14" s="1769"/>
      <c r="J14" s="1769"/>
      <c r="K14" s="1769"/>
      <c r="L14" s="1769"/>
      <c r="M14" s="1769"/>
      <c r="N14" s="1769"/>
      <c r="O14" s="1769"/>
      <c r="P14" s="1769"/>
      <c r="Q14" s="1769"/>
      <c r="R14" s="1769"/>
      <c r="S14" s="1769"/>
      <c r="T14" s="1769"/>
      <c r="U14" s="1769"/>
      <c r="V14" s="1769"/>
      <c r="W14" s="1769"/>
      <c r="X14" s="1769"/>
      <c r="Y14" s="1769"/>
      <c r="Z14" s="1769"/>
      <c r="AA14" s="1769"/>
      <c r="AB14" s="1769"/>
      <c r="AC14" s="1769"/>
      <c r="AD14" s="1769"/>
      <c r="AE14" s="1769"/>
      <c r="AF14" s="1769"/>
      <c r="AG14" s="1769"/>
    </row>
    <row r="15" spans="1:51" ht="15.6" customHeight="1">
      <c r="A15" s="1769"/>
      <c r="B15" s="1769"/>
      <c r="C15" s="1769"/>
      <c r="D15" s="1769"/>
      <c r="E15" s="1769"/>
      <c r="F15" s="1769"/>
      <c r="G15" s="1769"/>
      <c r="H15" s="1769"/>
      <c r="I15" s="1769"/>
      <c r="J15" s="1769"/>
      <c r="K15" s="1769"/>
      <c r="L15" s="1769"/>
      <c r="M15" s="1769"/>
      <c r="N15" s="1769"/>
      <c r="O15" s="1769"/>
      <c r="P15" s="1769"/>
      <c r="Q15" s="1769"/>
      <c r="R15" s="1769"/>
      <c r="S15" s="1769"/>
      <c r="T15" s="1769"/>
      <c r="U15" s="1769"/>
      <c r="V15" s="1769"/>
      <c r="W15" s="1769"/>
      <c r="X15" s="1769"/>
      <c r="Y15" s="1769"/>
      <c r="Z15" s="1769"/>
      <c r="AA15" s="1769"/>
      <c r="AB15" s="1769"/>
      <c r="AC15" s="1769"/>
      <c r="AD15" s="1769"/>
      <c r="AE15" s="1769"/>
      <c r="AF15" s="1769"/>
      <c r="AG15" s="1769"/>
    </row>
    <row r="16" spans="1:51" ht="15.6" customHeight="1">
      <c r="A16" s="1769"/>
      <c r="B16" s="1769"/>
      <c r="C16" s="1769"/>
      <c r="D16" s="1769"/>
      <c r="E16" s="1769"/>
      <c r="F16" s="1769"/>
      <c r="G16" s="1769"/>
      <c r="H16" s="1769"/>
      <c r="I16" s="1769"/>
      <c r="J16" s="1769"/>
      <c r="K16" s="1769"/>
      <c r="L16" s="1769"/>
      <c r="M16" s="1769"/>
      <c r="N16" s="1769"/>
      <c r="O16" s="1769"/>
      <c r="P16" s="1769"/>
      <c r="Q16" s="1769"/>
      <c r="R16" s="1769"/>
      <c r="S16" s="1769"/>
      <c r="T16" s="1769"/>
      <c r="U16" s="1769"/>
      <c r="V16" s="1769"/>
      <c r="W16" s="1769"/>
      <c r="X16" s="1769"/>
      <c r="Y16" s="1769"/>
      <c r="Z16" s="1769"/>
      <c r="AA16" s="1769"/>
      <c r="AB16" s="1769"/>
      <c r="AC16" s="1769"/>
      <c r="AD16" s="1769"/>
      <c r="AE16" s="1769"/>
      <c r="AF16" s="1769"/>
      <c r="AG16" s="1769"/>
    </row>
    <row r="17" spans="1:33" ht="15.6" customHeight="1">
      <c r="A17" s="1769"/>
      <c r="B17" s="1769"/>
      <c r="C17" s="1769"/>
      <c r="D17" s="1769"/>
      <c r="E17" s="1769"/>
      <c r="F17" s="1769"/>
      <c r="G17" s="1769"/>
      <c r="H17" s="1769"/>
      <c r="I17" s="1769"/>
      <c r="J17" s="1769"/>
      <c r="K17" s="1769"/>
      <c r="L17" s="1769"/>
      <c r="M17" s="1769"/>
      <c r="N17" s="1769"/>
      <c r="O17" s="1769"/>
      <c r="P17" s="1769"/>
      <c r="Q17" s="1769"/>
      <c r="R17" s="1769"/>
      <c r="S17" s="1769"/>
      <c r="T17" s="1769"/>
      <c r="U17" s="1769"/>
      <c r="V17" s="1769"/>
      <c r="W17" s="1769"/>
      <c r="X17" s="1769"/>
      <c r="Y17" s="1769"/>
      <c r="Z17" s="1769"/>
      <c r="AA17" s="1769"/>
      <c r="AB17" s="1769"/>
      <c r="AC17" s="1769"/>
      <c r="AD17" s="1769"/>
      <c r="AE17" s="1769"/>
      <c r="AF17" s="1769"/>
      <c r="AG17" s="1769"/>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FCF4-CE93-49FB-8310-D57A36C7BDE1}">
  <dimension ref="A1:AZ46"/>
  <sheetViews>
    <sheetView showGridLines="0" view="pageBreakPreview" zoomScale="96" zoomScaleNormal="100" zoomScaleSheetLayoutView="100" workbookViewId="0">
      <selection activeCell="C32" sqref="C32"/>
    </sheetView>
  </sheetViews>
  <sheetFormatPr defaultRowHeight="13.5"/>
  <cols>
    <col min="1" max="1" width="1.625" style="70" customWidth="1"/>
    <col min="2" max="2" width="10.75" style="70" customWidth="1"/>
    <col min="3" max="3" width="7.5" style="70" customWidth="1"/>
    <col min="4" max="5" width="5.625" style="70" customWidth="1"/>
    <col min="6" max="6" width="5.875" style="70" customWidth="1"/>
    <col min="7" max="8" width="5.625" style="70" customWidth="1"/>
    <col min="9" max="9" width="5.875" style="70" customWidth="1"/>
    <col min="10" max="11" width="5.625" style="70" customWidth="1"/>
    <col min="12" max="12" width="6" style="70" customWidth="1"/>
    <col min="13" max="14" width="5.625" style="70" customWidth="1"/>
    <col min="15" max="15" width="5.75" style="70" customWidth="1"/>
    <col min="16" max="16" width="1.375" style="70" customWidth="1"/>
    <col min="17" max="34" width="2.5" style="70" customWidth="1"/>
    <col min="35" max="52" width="2.625" style="70" customWidth="1"/>
  </cols>
  <sheetData>
    <row r="1" spans="1:52" s="67" customFormat="1" ht="15" customHeight="1">
      <c r="A1" s="1829" t="s">
        <v>1230</v>
      </c>
      <c r="B1" s="1829"/>
      <c r="C1" s="1829"/>
      <c r="D1" s="1829"/>
      <c r="E1" s="1829"/>
      <c r="F1" s="1829"/>
      <c r="G1" s="1829"/>
      <c r="H1" s="1829"/>
      <c r="I1" s="1829"/>
      <c r="J1" s="1829"/>
      <c r="K1" s="1829"/>
      <c r="L1" s="1829"/>
      <c r="M1" s="1829"/>
      <c r="N1" s="1829"/>
      <c r="O1" s="1829"/>
      <c r="P1" s="1829"/>
      <c r="Q1" s="1829"/>
      <c r="R1" s="1829"/>
      <c r="S1" s="1829"/>
      <c r="T1" s="1829"/>
      <c r="U1" s="1829"/>
      <c r="V1" s="1829"/>
      <c r="W1" s="1829"/>
      <c r="X1" s="1829"/>
      <c r="Y1" s="1829"/>
      <c r="Z1" s="1829"/>
      <c r="AA1" s="1829"/>
      <c r="AB1" s="1829"/>
      <c r="AC1" s="1829"/>
      <c r="AD1" s="1829"/>
      <c r="AE1" s="1829"/>
      <c r="AF1" s="1829"/>
      <c r="AG1" s="1829"/>
    </row>
    <row r="2" spans="1:52" s="67" customFormat="1" ht="15" customHeight="1">
      <c r="A2" s="368"/>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row>
    <row r="3" spans="1:52" s="67" customFormat="1" ht="15.6" customHeight="1">
      <c r="B3" s="369" t="s">
        <v>1231</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row>
    <row r="4" spans="1:52" s="12" customFormat="1" ht="15.6" customHeight="1">
      <c r="A4" s="70"/>
      <c r="B4" s="370"/>
      <c r="C4" s="370"/>
      <c r="D4" s="1822" t="s">
        <v>1232</v>
      </c>
      <c r="E4" s="1822"/>
      <c r="F4" s="1822"/>
      <c r="G4" s="1823" t="str">
        <f>別紙１①!G6</f>
        <v>あいうえおしゅうらくきょうてい</v>
      </c>
      <c r="H4" s="1824"/>
      <c r="I4" s="1824"/>
      <c r="J4" s="1824"/>
      <c r="K4" s="1824"/>
      <c r="L4" s="1825"/>
      <c r="M4" s="263"/>
      <c r="N4" s="263"/>
      <c r="O4" s="263"/>
      <c r="P4" s="263"/>
      <c r="Q4" s="263"/>
      <c r="R4" s="263"/>
      <c r="S4" s="263"/>
      <c r="T4" s="263"/>
      <c r="U4" s="263"/>
      <c r="AB4" s="70"/>
      <c r="AC4" s="70"/>
      <c r="AD4" s="70"/>
      <c r="AE4" s="70"/>
      <c r="AF4" s="70"/>
      <c r="AG4" s="70"/>
      <c r="AH4" s="70"/>
      <c r="AI4" s="67"/>
      <c r="AJ4" s="67"/>
      <c r="AK4" s="67"/>
      <c r="AL4" s="67"/>
      <c r="AM4" s="67"/>
      <c r="AN4" s="67"/>
      <c r="AO4" s="67"/>
      <c r="AP4" s="67"/>
      <c r="AQ4" s="67"/>
      <c r="AR4" s="67"/>
      <c r="AS4" s="67"/>
      <c r="AT4" s="67"/>
      <c r="AU4" s="67"/>
      <c r="AV4" s="67"/>
      <c r="AW4" s="67"/>
      <c r="AX4" s="67"/>
      <c r="AY4" s="67"/>
      <c r="AZ4" s="67"/>
    </row>
    <row r="5" spans="1:52" ht="15" customHeight="1">
      <c r="B5" s="228"/>
      <c r="C5" s="228"/>
      <c r="D5" s="1830" t="s">
        <v>1233</v>
      </c>
      <c r="E5" s="1830"/>
      <c r="F5" s="1830"/>
      <c r="G5" s="1831" t="str">
        <f>別紙１①!G7</f>
        <v>あいうえお集落協定</v>
      </c>
      <c r="H5" s="1832"/>
      <c r="I5" s="1832"/>
      <c r="J5" s="1832"/>
      <c r="K5" s="1832"/>
      <c r="L5" s="1833"/>
      <c r="M5" s="263"/>
      <c r="N5" s="263"/>
      <c r="O5" s="263"/>
      <c r="P5" s="263"/>
      <c r="Q5" s="263"/>
      <c r="R5" s="263"/>
      <c r="S5" s="263"/>
      <c r="T5" s="263"/>
      <c r="U5" s="263"/>
    </row>
    <row r="6" spans="1:52" ht="15" customHeight="1">
      <c r="B6" s="370"/>
      <c r="C6" s="370"/>
      <c r="D6" s="1822" t="s">
        <v>1232</v>
      </c>
      <c r="E6" s="1822"/>
      <c r="F6" s="1822"/>
      <c r="G6" s="1823" t="str">
        <f>別紙１①!G9</f>
        <v>ちゅうさんかん　たろう</v>
      </c>
      <c r="H6" s="1824"/>
      <c r="I6" s="1824"/>
      <c r="J6" s="1824"/>
      <c r="K6" s="1824"/>
      <c r="L6" s="1825"/>
      <c r="M6" s="263"/>
      <c r="N6" s="263"/>
      <c r="O6" s="263"/>
      <c r="P6" s="263"/>
      <c r="Q6" s="263"/>
      <c r="R6" s="263"/>
      <c r="S6" s="263"/>
      <c r="T6" s="263"/>
      <c r="U6" s="263"/>
    </row>
    <row r="7" spans="1:52" ht="15" customHeight="1">
      <c r="B7" s="228"/>
      <c r="C7" s="228"/>
      <c r="D7" s="1830" t="s">
        <v>1234</v>
      </c>
      <c r="E7" s="1830"/>
      <c r="F7" s="1830"/>
      <c r="G7" s="1831" t="str">
        <f>別紙１①!G10</f>
        <v>中山間　太郎</v>
      </c>
      <c r="H7" s="1832"/>
      <c r="I7" s="1832"/>
      <c r="J7" s="1832"/>
      <c r="K7" s="1832"/>
      <c r="L7" s="1833"/>
      <c r="M7" s="263"/>
      <c r="N7" s="263"/>
      <c r="O7" s="263"/>
      <c r="P7" s="263"/>
      <c r="Q7" s="263"/>
      <c r="R7" s="263"/>
      <c r="S7" s="263"/>
      <c r="T7" s="263"/>
      <c r="U7" s="263"/>
    </row>
    <row r="8" spans="1:52" ht="15" customHeight="1">
      <c r="B8" s="370"/>
      <c r="C8" s="370"/>
      <c r="D8" s="1822" t="s">
        <v>1232</v>
      </c>
      <c r="E8" s="1822"/>
      <c r="F8" s="1822"/>
      <c r="G8" s="1823" t="str">
        <f>別紙１①!G12</f>
        <v>まるけんさんかくしまるちょう</v>
      </c>
      <c r="H8" s="1824"/>
      <c r="I8" s="1824"/>
      <c r="J8" s="1824"/>
      <c r="K8" s="1824"/>
      <c r="L8" s="1825"/>
      <c r="M8" s="263"/>
      <c r="N8" s="263"/>
      <c r="O8" s="263"/>
      <c r="P8" s="263"/>
      <c r="Q8" s="263"/>
      <c r="R8" s="263"/>
      <c r="S8" s="263"/>
      <c r="T8" s="263"/>
      <c r="U8" s="263"/>
    </row>
    <row r="9" spans="1:52" ht="15" customHeight="1">
      <c r="B9" s="228"/>
      <c r="C9" s="228"/>
      <c r="D9" s="1830" t="s">
        <v>11</v>
      </c>
      <c r="E9" s="1830"/>
      <c r="F9" s="1830"/>
      <c r="G9" s="1831" t="str">
        <f>別紙１①!G13</f>
        <v>○○県△△市○町</v>
      </c>
      <c r="H9" s="1832"/>
      <c r="I9" s="1832"/>
      <c r="J9" s="1832"/>
      <c r="K9" s="1832"/>
      <c r="L9" s="1833"/>
      <c r="M9" s="263"/>
      <c r="N9" s="263"/>
      <c r="O9" s="263"/>
      <c r="P9" s="263"/>
      <c r="Q9" s="263"/>
      <c r="R9" s="263"/>
      <c r="S9" s="263"/>
      <c r="T9" s="263"/>
      <c r="U9" s="263"/>
    </row>
    <row r="10" spans="1:52" ht="15" customHeight="1"/>
    <row r="11" spans="1:52" ht="15" customHeight="1">
      <c r="B11" s="70" t="s">
        <v>1235</v>
      </c>
    </row>
    <row r="12" spans="1:52" ht="15" customHeight="1">
      <c r="B12" s="70" t="s">
        <v>1236</v>
      </c>
      <c r="M12" s="70" t="s">
        <v>1237</v>
      </c>
    </row>
    <row r="13" spans="1:52" ht="15" customHeight="1">
      <c r="B13" s="1834" t="s">
        <v>1238</v>
      </c>
      <c r="C13" s="1549"/>
      <c r="D13" s="1550"/>
      <c r="E13" s="1550"/>
      <c r="F13" s="1550"/>
      <c r="G13" s="1550"/>
      <c r="H13" s="1550"/>
      <c r="I13" s="1550"/>
      <c r="J13" s="1550"/>
      <c r="K13" s="1550"/>
      <c r="L13" s="1550"/>
      <c r="M13" s="1550"/>
      <c r="N13" s="1550"/>
      <c r="O13" s="1551"/>
    </row>
    <row r="14" spans="1:52" s="70" customFormat="1" ht="27.75" customHeight="1">
      <c r="B14" s="1835"/>
      <c r="C14" s="1837" t="s">
        <v>1239</v>
      </c>
      <c r="D14" s="1839" t="s">
        <v>3</v>
      </c>
      <c r="E14" s="1840"/>
      <c r="F14" s="1841"/>
      <c r="G14" s="1839" t="s">
        <v>6</v>
      </c>
      <c r="H14" s="1840"/>
      <c r="I14" s="1841"/>
      <c r="J14" s="1839" t="s">
        <v>5</v>
      </c>
      <c r="K14" s="1840"/>
      <c r="L14" s="1841"/>
      <c r="M14" s="1839" t="s">
        <v>20</v>
      </c>
      <c r="N14" s="1840"/>
      <c r="O14" s="1841"/>
    </row>
    <row r="15" spans="1:52" s="70" customFormat="1" ht="29.25" customHeight="1">
      <c r="B15" s="1836"/>
      <c r="C15" s="1838"/>
      <c r="D15" s="371" t="s">
        <v>1240</v>
      </c>
      <c r="E15" s="371" t="s">
        <v>1241</v>
      </c>
      <c r="F15" s="371" t="s">
        <v>1242</v>
      </c>
      <c r="G15" s="371" t="s">
        <v>1240</v>
      </c>
      <c r="H15" s="371" t="s">
        <v>1241</v>
      </c>
      <c r="I15" s="371" t="s">
        <v>1242</v>
      </c>
      <c r="J15" s="371" t="s">
        <v>1240</v>
      </c>
      <c r="K15" s="371" t="s">
        <v>1241</v>
      </c>
      <c r="L15" s="371" t="s">
        <v>1242</v>
      </c>
      <c r="M15" s="371" t="s">
        <v>1240</v>
      </c>
      <c r="N15" s="371" t="s">
        <v>1241</v>
      </c>
      <c r="O15" s="371" t="s">
        <v>1242</v>
      </c>
    </row>
    <row r="16" spans="1:52" s="70" customFormat="1" ht="15" customHeight="1">
      <c r="B16" s="1834" t="s">
        <v>258</v>
      </c>
      <c r="C16" s="372" t="s">
        <v>1243</v>
      </c>
      <c r="D16" s="373" t="s">
        <v>1243</v>
      </c>
      <c r="E16" s="1845">
        <v>16800</v>
      </c>
      <c r="F16" s="1827">
        <f>D17*E16</f>
        <v>0</v>
      </c>
      <c r="G16" s="372" t="s">
        <v>1243</v>
      </c>
      <c r="H16" s="1845">
        <v>9200</v>
      </c>
      <c r="I16" s="1827">
        <f>G17*H16</f>
        <v>0</v>
      </c>
      <c r="J16" s="373" t="s">
        <v>1243</v>
      </c>
      <c r="K16" s="1845">
        <v>8400</v>
      </c>
      <c r="L16" s="1827">
        <f>J17*K16</f>
        <v>0</v>
      </c>
      <c r="M16" s="372" t="s">
        <v>1243</v>
      </c>
      <c r="N16" s="1842">
        <v>800</v>
      </c>
      <c r="O16" s="1827">
        <f>M17*N16</f>
        <v>0</v>
      </c>
    </row>
    <row r="17" spans="1:52" s="70" customFormat="1" ht="15" customHeight="1">
      <c r="B17" s="1836"/>
      <c r="C17" s="608">
        <f>D17+G17+J17+M17</f>
        <v>0</v>
      </c>
      <c r="D17" s="837"/>
      <c r="E17" s="1843"/>
      <c r="F17" s="1828"/>
      <c r="G17" s="838"/>
      <c r="H17" s="1843"/>
      <c r="I17" s="1828"/>
      <c r="J17" s="837"/>
      <c r="K17" s="1843"/>
      <c r="L17" s="1828"/>
      <c r="M17" s="838"/>
      <c r="N17" s="1843"/>
      <c r="O17" s="1828"/>
    </row>
    <row r="18" spans="1:52" s="70" customFormat="1" ht="15" customHeight="1">
      <c r="B18" s="1844" t="s">
        <v>1244</v>
      </c>
      <c r="C18" s="373" t="s">
        <v>1243</v>
      </c>
      <c r="D18" s="373" t="s">
        <v>1243</v>
      </c>
      <c r="E18" s="1845">
        <v>6400</v>
      </c>
      <c r="F18" s="1827">
        <f>D19*E18</f>
        <v>0</v>
      </c>
      <c r="G18" s="373" t="s">
        <v>1243</v>
      </c>
      <c r="H18" s="1845">
        <v>2800</v>
      </c>
      <c r="I18" s="1827">
        <f>G19*H18</f>
        <v>0</v>
      </c>
      <c r="J18" s="372" t="s">
        <v>1243</v>
      </c>
      <c r="K18" s="1845">
        <v>2400</v>
      </c>
      <c r="L18" s="1827">
        <f>J19*K18</f>
        <v>0</v>
      </c>
      <c r="M18" s="372" t="s">
        <v>1243</v>
      </c>
      <c r="N18" s="1842">
        <v>240</v>
      </c>
      <c r="O18" s="1827">
        <f>M19*N18</f>
        <v>0</v>
      </c>
    </row>
    <row r="19" spans="1:52" s="70" customFormat="1" ht="15" customHeight="1">
      <c r="B19" s="1836"/>
      <c r="C19" s="608">
        <f>D19+G19+J19+M19</f>
        <v>0</v>
      </c>
      <c r="D19" s="837"/>
      <c r="E19" s="1843"/>
      <c r="F19" s="1828"/>
      <c r="G19" s="837"/>
      <c r="H19" s="1843"/>
      <c r="I19" s="1828"/>
      <c r="J19" s="838"/>
      <c r="K19" s="1843"/>
      <c r="L19" s="1828"/>
      <c r="M19" s="838"/>
      <c r="N19" s="1843"/>
      <c r="O19" s="1828"/>
    </row>
    <row r="20" spans="1:52" s="70" customFormat="1" ht="15" customHeight="1">
      <c r="B20" s="1844" t="s">
        <v>1245</v>
      </c>
      <c r="C20" s="372" t="s">
        <v>1243</v>
      </c>
      <c r="D20" s="1846"/>
      <c r="E20" s="1846"/>
      <c r="F20" s="1846"/>
      <c r="G20" s="1846"/>
      <c r="H20" s="1846"/>
      <c r="I20" s="1846"/>
      <c r="J20" s="372" t="s">
        <v>1243</v>
      </c>
      <c r="K20" s="1845">
        <v>1200</v>
      </c>
      <c r="L20" s="1827">
        <f>J21*K20</f>
        <v>0</v>
      </c>
      <c r="M20" s="1846"/>
      <c r="N20" s="1846"/>
      <c r="O20" s="1846"/>
    </row>
    <row r="21" spans="1:52" s="70" customFormat="1" ht="15" customHeight="1">
      <c r="B21" s="1836"/>
      <c r="C21" s="608">
        <f>J21</f>
        <v>0</v>
      </c>
      <c r="D21" s="1847"/>
      <c r="E21" s="1847"/>
      <c r="F21" s="1847"/>
      <c r="G21" s="1847"/>
      <c r="H21" s="1847"/>
      <c r="I21" s="1847"/>
      <c r="J21" s="838"/>
      <c r="K21" s="1843"/>
      <c r="L21" s="1828"/>
      <c r="M21" s="1847"/>
      <c r="N21" s="1847"/>
      <c r="O21" s="1847"/>
    </row>
    <row r="22" spans="1:52" s="70" customFormat="1" ht="15" customHeight="1">
      <c r="B22" s="1834" t="s">
        <v>10</v>
      </c>
      <c r="C22" s="373" t="s">
        <v>1243</v>
      </c>
      <c r="D22" s="373" t="s">
        <v>1243</v>
      </c>
      <c r="E22" s="1846"/>
      <c r="F22" s="374" t="s">
        <v>1931</v>
      </c>
      <c r="G22" s="373" t="s">
        <v>1243</v>
      </c>
      <c r="H22" s="1846"/>
      <c r="I22" s="374" t="s">
        <v>1932</v>
      </c>
      <c r="J22" s="372" t="s">
        <v>1243</v>
      </c>
      <c r="K22" s="1846"/>
      <c r="L22" s="374" t="s">
        <v>1934</v>
      </c>
      <c r="M22" s="372" t="s">
        <v>1243</v>
      </c>
      <c r="N22" s="1846"/>
      <c r="O22" s="374" t="s">
        <v>1933</v>
      </c>
    </row>
    <row r="23" spans="1:52" s="70" customFormat="1" ht="15" customHeight="1">
      <c r="B23" s="1836"/>
      <c r="C23" s="607">
        <f>C17+C19+C21</f>
        <v>0</v>
      </c>
      <c r="D23" s="607">
        <f>D17+D19</f>
        <v>0</v>
      </c>
      <c r="E23" s="1847"/>
      <c r="F23" s="607">
        <f>F16+F18</f>
        <v>0</v>
      </c>
      <c r="G23" s="607">
        <f>G17+G19</f>
        <v>0</v>
      </c>
      <c r="H23" s="1847"/>
      <c r="I23" s="607">
        <f>I16+I18</f>
        <v>0</v>
      </c>
      <c r="J23" s="607">
        <f>J17+J19+J21</f>
        <v>0</v>
      </c>
      <c r="K23" s="1847"/>
      <c r="L23" s="607">
        <f>L16+L18+L20</f>
        <v>0</v>
      </c>
      <c r="M23" s="608">
        <f>M17+M19</f>
        <v>0</v>
      </c>
      <c r="N23" s="1847"/>
      <c r="O23" s="607">
        <f>O16+O18</f>
        <v>0</v>
      </c>
    </row>
    <row r="24" spans="1:52" s="70" customFormat="1" ht="15" customHeight="1">
      <c r="B24" s="1848" t="s">
        <v>1572</v>
      </c>
      <c r="C24" s="1849"/>
      <c r="D24" s="1849"/>
      <c r="E24" s="1849"/>
      <c r="F24" s="1849"/>
      <c r="G24" s="1849"/>
      <c r="H24" s="1849"/>
      <c r="I24" s="1849"/>
      <c r="J24" s="1849"/>
      <c r="K24" s="1849"/>
      <c r="L24" s="1849"/>
      <c r="M24" s="1849"/>
      <c r="N24" s="1849"/>
      <c r="O24" s="1849"/>
    </row>
    <row r="25" spans="1:52" s="70" customFormat="1" ht="15" customHeight="1">
      <c r="B25" s="1574"/>
      <c r="C25" s="1574"/>
      <c r="D25" s="1574"/>
      <c r="E25" s="1574"/>
      <c r="F25" s="1574"/>
      <c r="G25" s="1574"/>
      <c r="H25" s="1574"/>
      <c r="I25" s="1574"/>
      <c r="J25" s="1574"/>
      <c r="K25" s="1574"/>
      <c r="L25" s="1574"/>
      <c r="M25" s="1574"/>
      <c r="N25" s="1574"/>
      <c r="O25" s="1574"/>
    </row>
    <row r="26" spans="1:52" s="70" customFormat="1" ht="15" customHeight="1">
      <c r="B26" s="1574"/>
      <c r="C26" s="1574"/>
      <c r="D26" s="1574"/>
      <c r="E26" s="1574"/>
      <c r="F26" s="1574"/>
      <c r="G26" s="1574"/>
      <c r="H26" s="1574"/>
      <c r="I26" s="1574"/>
      <c r="J26" s="1574"/>
      <c r="K26" s="1574"/>
      <c r="L26" s="1574"/>
      <c r="M26" s="1574"/>
      <c r="N26" s="1574"/>
      <c r="O26" s="1574"/>
    </row>
    <row r="27" spans="1:52" s="70" customFormat="1" ht="15" customHeight="1">
      <c r="B27" s="1574"/>
      <c r="C27" s="1574"/>
      <c r="D27" s="1574"/>
      <c r="E27" s="1574"/>
      <c r="F27" s="1574"/>
      <c r="G27" s="1574"/>
      <c r="H27" s="1574"/>
      <c r="I27" s="1574"/>
      <c r="J27" s="1574"/>
      <c r="K27" s="1574"/>
      <c r="L27" s="1574"/>
      <c r="M27" s="1574"/>
      <c r="N27" s="1574"/>
      <c r="O27" s="1574"/>
    </row>
    <row r="28" spans="1:52" s="70" customFormat="1" ht="15" customHeight="1">
      <c r="B28" s="1574"/>
      <c r="C28" s="1574"/>
      <c r="D28" s="1574"/>
      <c r="E28" s="1574"/>
      <c r="F28" s="1574"/>
      <c r="G28" s="1574"/>
      <c r="H28" s="1574"/>
      <c r="I28" s="1574"/>
      <c r="J28" s="1574"/>
      <c r="K28" s="1574"/>
      <c r="L28" s="1574"/>
      <c r="M28" s="1574"/>
      <c r="N28" s="1574"/>
      <c r="O28" s="1574"/>
    </row>
    <row r="29" spans="1:52" s="70" customFormat="1" ht="15" customHeight="1"/>
    <row r="30" spans="1:52" s="12" customFormat="1" ht="15" customHeight="1">
      <c r="A30" s="70"/>
      <c r="B30" s="70" t="s">
        <v>1246</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67"/>
      <c r="AJ30" s="67"/>
      <c r="AK30" s="67"/>
      <c r="AL30" s="67"/>
      <c r="AM30" s="67"/>
      <c r="AN30" s="67"/>
      <c r="AO30" s="67"/>
      <c r="AP30" s="67"/>
      <c r="AQ30" s="67"/>
      <c r="AR30" s="67"/>
      <c r="AS30" s="67"/>
      <c r="AT30" s="67"/>
      <c r="AU30" s="67"/>
      <c r="AV30" s="67"/>
      <c r="AW30" s="67"/>
      <c r="AX30" s="67"/>
      <c r="AY30" s="67"/>
      <c r="AZ30" s="67"/>
    </row>
    <row r="31" spans="1:52" s="12" customFormat="1" ht="22.5" customHeight="1">
      <c r="A31" s="70"/>
      <c r="B31" s="70"/>
      <c r="C31" s="1826">
        <f>F23+I23+L23+O23</f>
        <v>0</v>
      </c>
      <c r="D31" s="1826"/>
      <c r="E31" s="1826"/>
      <c r="F31" s="70" t="s">
        <v>854</v>
      </c>
      <c r="G31" s="70" t="s">
        <v>1247</v>
      </c>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67"/>
      <c r="AJ31" s="67"/>
      <c r="AK31" s="67"/>
      <c r="AL31" s="67"/>
      <c r="AM31" s="67"/>
      <c r="AN31" s="67"/>
      <c r="AO31" s="67"/>
      <c r="AP31" s="67"/>
      <c r="AQ31" s="67"/>
      <c r="AR31" s="67"/>
      <c r="AS31" s="67"/>
      <c r="AT31" s="67"/>
      <c r="AU31" s="67"/>
      <c r="AV31" s="67"/>
      <c r="AW31" s="67"/>
      <c r="AX31" s="67"/>
      <c r="AY31" s="67"/>
      <c r="AZ31" s="67"/>
    </row>
    <row r="32" spans="1:52" s="12" customFormat="1" ht="15"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67"/>
      <c r="AJ32" s="67"/>
      <c r="AK32" s="67"/>
      <c r="AL32" s="67"/>
      <c r="AM32" s="67"/>
      <c r="AN32" s="67"/>
      <c r="AO32" s="67"/>
      <c r="AP32" s="67"/>
      <c r="AQ32" s="67"/>
      <c r="AR32" s="67"/>
      <c r="AS32" s="67"/>
      <c r="AT32" s="67"/>
      <c r="AU32" s="67"/>
      <c r="AV32" s="67"/>
      <c r="AW32" s="67"/>
      <c r="AX32" s="67"/>
      <c r="AY32" s="67"/>
      <c r="AZ32" s="67"/>
    </row>
    <row r="33" spans="1:52" s="12" customFormat="1" ht="15" customHeight="1">
      <c r="A33" s="70"/>
      <c r="B33" s="70" t="s">
        <v>1248</v>
      </c>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67"/>
      <c r="AJ33" s="67"/>
      <c r="AK33" s="67"/>
      <c r="AL33" s="67"/>
      <c r="AM33" s="67"/>
      <c r="AN33" s="67"/>
      <c r="AO33" s="67"/>
      <c r="AP33" s="67"/>
      <c r="AQ33" s="67"/>
      <c r="AR33" s="67"/>
      <c r="AS33" s="67"/>
      <c r="AT33" s="67"/>
      <c r="AU33" s="67"/>
      <c r="AV33" s="67"/>
      <c r="AW33" s="67"/>
      <c r="AX33" s="67"/>
      <c r="AY33" s="67"/>
      <c r="AZ33" s="67"/>
    </row>
    <row r="34" spans="1:52" s="12" customFormat="1" ht="9" customHeight="1">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67"/>
      <c r="AJ34" s="67"/>
      <c r="AK34" s="67"/>
      <c r="AL34" s="67"/>
      <c r="AM34" s="67"/>
      <c r="AN34" s="67"/>
      <c r="AO34" s="67"/>
      <c r="AP34" s="67"/>
      <c r="AQ34" s="67"/>
      <c r="AR34" s="67"/>
      <c r="AS34" s="67"/>
      <c r="AT34" s="67"/>
      <c r="AU34" s="67"/>
      <c r="AV34" s="67"/>
      <c r="AW34" s="67"/>
      <c r="AX34" s="67"/>
      <c r="AY34" s="67"/>
      <c r="AZ34" s="67"/>
    </row>
    <row r="35" spans="1:52" ht="15" customHeight="1">
      <c r="B35" s="1526"/>
      <c r="C35" s="1526"/>
      <c r="D35" s="1526"/>
      <c r="E35" s="1526"/>
      <c r="F35" s="1526"/>
      <c r="G35" s="1526"/>
      <c r="H35" s="1526"/>
      <c r="I35" s="1526"/>
      <c r="J35" s="1526"/>
      <c r="K35" s="1526"/>
      <c r="L35" s="1526"/>
      <c r="M35" s="1526"/>
      <c r="N35" s="1526"/>
    </row>
    <row r="36" spans="1:52" ht="15" customHeight="1">
      <c r="B36" s="1526"/>
      <c r="C36" s="1526"/>
      <c r="D36" s="1526"/>
      <c r="E36" s="1526"/>
      <c r="F36" s="1526"/>
      <c r="G36" s="1526"/>
      <c r="H36" s="1526"/>
      <c r="I36" s="1526"/>
      <c r="J36" s="1526"/>
      <c r="K36" s="1526"/>
      <c r="L36" s="1526"/>
      <c r="M36" s="1526"/>
      <c r="N36" s="1526"/>
    </row>
    <row r="37" spans="1:52" ht="15" customHeight="1">
      <c r="B37" s="1526"/>
      <c r="C37" s="1526"/>
      <c r="D37" s="1526"/>
      <c r="E37" s="1526"/>
      <c r="F37" s="1526"/>
      <c r="G37" s="1526"/>
      <c r="H37" s="1526"/>
      <c r="I37" s="1526"/>
      <c r="J37" s="1526"/>
      <c r="K37" s="1526"/>
      <c r="L37" s="1526"/>
      <c r="M37" s="1526"/>
      <c r="N37" s="1526"/>
    </row>
    <row r="38" spans="1:52" ht="15" customHeight="1"/>
    <row r="39" spans="1:52" ht="15" customHeight="1">
      <c r="B39" s="70" t="s">
        <v>1249</v>
      </c>
    </row>
    <row r="40" spans="1:52" ht="15" customHeight="1"/>
    <row r="41" spans="1:52" ht="15" customHeight="1">
      <c r="B41" s="1563" t="s">
        <v>1573</v>
      </c>
      <c r="C41" s="1563"/>
      <c r="D41" s="1563"/>
      <c r="E41" s="1563"/>
      <c r="F41" s="1563"/>
      <c r="G41" s="1563"/>
      <c r="H41" s="1563"/>
      <c r="I41" s="1563"/>
      <c r="J41" s="1563"/>
      <c r="K41" s="1563"/>
      <c r="L41" s="1563"/>
      <c r="M41" s="1563"/>
      <c r="N41" s="1563"/>
      <c r="O41" s="1563"/>
    </row>
    <row r="42" spans="1:52" ht="15" customHeight="1">
      <c r="B42" s="1563"/>
      <c r="C42" s="1563"/>
      <c r="D42" s="1563"/>
      <c r="E42" s="1563"/>
      <c r="F42" s="1563"/>
      <c r="G42" s="1563"/>
      <c r="H42" s="1563"/>
      <c r="I42" s="1563"/>
      <c r="J42" s="1563"/>
      <c r="K42" s="1563"/>
      <c r="L42" s="1563"/>
      <c r="M42" s="1563"/>
      <c r="N42" s="1563"/>
      <c r="O42" s="1563"/>
    </row>
    <row r="43" spans="1:52" ht="15" customHeight="1"/>
    <row r="44" spans="1:52" ht="15.6" customHeight="1">
      <c r="C44" s="70" t="s">
        <v>1250</v>
      </c>
    </row>
    <row r="45" spans="1:52" ht="15.6" customHeight="1"/>
    <row r="46" spans="1:52" s="70" customFormat="1" ht="15.6" customHeight="1">
      <c r="I46" s="70" t="s">
        <v>44</v>
      </c>
      <c r="K46" s="1524"/>
      <c r="L46" s="1524"/>
      <c r="M46" s="1524"/>
      <c r="N46" s="1524"/>
    </row>
  </sheetData>
  <mergeCells count="60">
    <mergeCell ref="B24:O28"/>
    <mergeCell ref="B35:N37"/>
    <mergeCell ref="B41:O42"/>
    <mergeCell ref="K46:N46"/>
    <mergeCell ref="O20:O21"/>
    <mergeCell ref="B22:B23"/>
    <mergeCell ref="E22:E23"/>
    <mergeCell ref="H22:H23"/>
    <mergeCell ref="K22:K23"/>
    <mergeCell ref="N22:N23"/>
    <mergeCell ref="N18:N19"/>
    <mergeCell ref="B20:B21"/>
    <mergeCell ref="D20:D21"/>
    <mergeCell ref="E20:E21"/>
    <mergeCell ref="F20:F21"/>
    <mergeCell ref="G20:G21"/>
    <mergeCell ref="H20:H21"/>
    <mergeCell ref="I20:I21"/>
    <mergeCell ref="K20:K21"/>
    <mergeCell ref="L20:L21"/>
    <mergeCell ref="M20:M21"/>
    <mergeCell ref="N20:N21"/>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C13:O13"/>
    <mergeCell ref="C14:C15"/>
    <mergeCell ref="D14:F14"/>
    <mergeCell ref="G14:I14"/>
    <mergeCell ref="J14:L14"/>
    <mergeCell ref="M14:O14"/>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s>
  <phoneticPr fontId="3"/>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2A120-D92C-43C5-9F2A-D278D03ABDD5}">
  <dimension ref="A1:AA48"/>
  <sheetViews>
    <sheetView view="pageBreakPreview" zoomScaleNormal="100" zoomScaleSheetLayoutView="100" workbookViewId="0">
      <selection activeCell="Q2" sqref="Q2:T2"/>
    </sheetView>
  </sheetViews>
  <sheetFormatPr defaultColWidth="9" defaultRowHeight="18.75"/>
  <cols>
    <col min="1" max="1" width="2.25" style="1" customWidth="1"/>
    <col min="2" max="21" width="4.5" style="1" customWidth="1"/>
    <col min="22" max="22" width="1.875" style="1" customWidth="1"/>
    <col min="23" max="24" width="2.625" style="1" customWidth="1"/>
    <col min="25" max="25" width="29.5" style="1" customWidth="1"/>
    <col min="26" max="27" width="23" style="1" customWidth="1"/>
    <col min="28" max="16384" width="9" style="1"/>
  </cols>
  <sheetData>
    <row r="1" spans="1:27" s="70" customFormat="1" ht="16.149999999999999" customHeight="1">
      <c r="A1" s="228"/>
      <c r="Q1" s="252"/>
      <c r="R1" s="252"/>
    </row>
    <row r="2" spans="1:27" s="70" customFormat="1" ht="16.149999999999999" customHeight="1">
      <c r="A2" s="228"/>
      <c r="Q2" s="1853" t="s">
        <v>1319</v>
      </c>
      <c r="R2" s="1853"/>
      <c r="S2" s="1853"/>
      <c r="T2" s="1853"/>
      <c r="Y2" s="70" t="str">
        <f>IF('金銭出納簿（今年度）（参考）'!G3="", "",'金銭出納簿（今年度）（参考）'!G3)</f>
        <v/>
      </c>
    </row>
    <row r="3" spans="1:27" s="455" customFormat="1" ht="16.149999999999999" customHeight="1">
      <c r="C3" s="1854" t="str">
        <f>はじめに!D4</f>
        <v>△△市</v>
      </c>
      <c r="D3" s="1854"/>
      <c r="E3" s="455" t="s">
        <v>1320</v>
      </c>
      <c r="F3" s="70"/>
      <c r="G3" s="70"/>
    </row>
    <row r="4" spans="1:27" s="455" customFormat="1" ht="16.149999999999999" customHeight="1">
      <c r="A4" s="456"/>
      <c r="B4" s="456"/>
      <c r="C4" s="456"/>
      <c r="D4" s="456"/>
      <c r="E4" s="456"/>
      <c r="F4" s="70"/>
      <c r="G4" s="70"/>
      <c r="H4" s="70"/>
      <c r="I4" s="70"/>
      <c r="J4" s="70"/>
      <c r="K4" s="70"/>
      <c r="L4" s="70"/>
      <c r="M4" s="70"/>
      <c r="N4" s="70"/>
      <c r="O4" s="70"/>
      <c r="P4" s="70"/>
      <c r="Q4" s="70"/>
    </row>
    <row r="5" spans="1:27" s="70" customFormat="1" ht="16.149999999999999" customHeight="1">
      <c r="A5" s="457"/>
      <c r="B5" s="457"/>
      <c r="C5" s="457"/>
      <c r="D5" s="457"/>
      <c r="P5" s="1855" t="s">
        <v>72</v>
      </c>
      <c r="Q5" s="1855"/>
      <c r="R5" s="1855"/>
      <c r="S5" s="1855"/>
      <c r="T5" s="1855"/>
    </row>
    <row r="6" spans="1:27" s="70" customFormat="1" ht="16.149999999999999" customHeight="1">
      <c r="A6" s="457"/>
      <c r="B6" s="457"/>
      <c r="C6" s="457"/>
      <c r="D6" s="457"/>
      <c r="P6" s="1856" t="str">
        <f>はじめに!D5</f>
        <v>あいうえお集落協定</v>
      </c>
      <c r="Q6" s="1856"/>
      <c r="R6" s="1856"/>
      <c r="S6" s="1856"/>
      <c r="T6" s="1856"/>
    </row>
    <row r="7" spans="1:27" s="70" customFormat="1" ht="16.149999999999999" customHeight="1">
      <c r="A7" s="457"/>
      <c r="B7" s="457"/>
      <c r="C7" s="457"/>
      <c r="D7" s="457"/>
      <c r="E7" s="263"/>
    </row>
    <row r="8" spans="1:27" s="455" customFormat="1" ht="16.149999999999999" customHeight="1">
      <c r="A8" s="270"/>
      <c r="C8" s="1857" t="str">
        <f>IF('金銭出納簿（今年度）（参考）'!G3="", "",'金銭出納簿（今年度）（参考）'!G3)</f>
        <v/>
      </c>
      <c r="D8" s="1858"/>
      <c r="E8" s="1858"/>
      <c r="F8" s="70" t="s">
        <v>1321</v>
      </c>
      <c r="G8" s="70"/>
    </row>
    <row r="9" spans="1:27" s="455" customFormat="1" ht="16.149999999999999" customHeight="1">
      <c r="A9" s="270"/>
      <c r="B9" s="263"/>
      <c r="C9" s="263"/>
      <c r="D9" s="263"/>
      <c r="E9" s="263"/>
      <c r="F9" s="70"/>
      <c r="G9" s="70"/>
    </row>
    <row r="10" spans="1:27" s="70" customFormat="1" ht="16.149999999999999" customHeight="1">
      <c r="B10" s="70" t="s">
        <v>1322</v>
      </c>
      <c r="L10" s="458"/>
      <c r="M10" s="458"/>
    </row>
    <row r="11" spans="1:27" s="70" customFormat="1" ht="16.149999999999999" customHeight="1">
      <c r="A11" s="228"/>
      <c r="B11" s="70" t="s">
        <v>1323</v>
      </c>
      <c r="V11" s="252"/>
    </row>
    <row r="12" spans="1:27" s="70" customFormat="1" ht="16.149999999999999" customHeight="1">
      <c r="A12" s="228"/>
      <c r="C12" s="1850"/>
      <c r="D12" s="1850"/>
      <c r="E12" s="1850"/>
      <c r="F12" s="1850"/>
      <c r="G12" s="1850"/>
      <c r="H12" s="1507" t="s">
        <v>1324</v>
      </c>
      <c r="I12" s="1507"/>
      <c r="J12" s="1507"/>
      <c r="K12" s="1507"/>
      <c r="L12" s="1507"/>
      <c r="M12" s="1507" t="s">
        <v>1325</v>
      </c>
      <c r="N12" s="1507"/>
      <c r="O12" s="1507"/>
      <c r="P12" s="1507"/>
      <c r="Q12" s="1507"/>
      <c r="R12" s="1507"/>
      <c r="S12" s="1507"/>
      <c r="T12" s="1507"/>
      <c r="U12" s="1507"/>
      <c r="V12" s="252"/>
    </row>
    <row r="13" spans="1:27" s="70" customFormat="1" ht="16.149999999999999" customHeight="1">
      <c r="A13" s="228"/>
      <c r="C13" s="1850" t="s">
        <v>1326</v>
      </c>
      <c r="D13" s="1850"/>
      <c r="E13" s="1850"/>
      <c r="F13" s="1850"/>
      <c r="G13" s="1850"/>
      <c r="H13" s="1851">
        <v>2400000</v>
      </c>
      <c r="I13" s="1851"/>
      <c r="J13" s="1851"/>
      <c r="K13" s="1851"/>
      <c r="L13" s="1851"/>
      <c r="M13" s="1852" t="s">
        <v>1954</v>
      </c>
      <c r="N13" s="1852"/>
      <c r="O13" s="1852"/>
      <c r="P13" s="1852"/>
      <c r="Q13" s="1852"/>
      <c r="R13" s="1852"/>
      <c r="S13" s="1852"/>
      <c r="T13" s="1852"/>
      <c r="U13" s="1852"/>
      <c r="V13" s="252"/>
    </row>
    <row r="14" spans="1:27" s="70" customFormat="1" ht="16.149999999999999" customHeight="1">
      <c r="A14" s="228"/>
      <c r="C14" s="1850" t="s">
        <v>1327</v>
      </c>
      <c r="D14" s="1850"/>
      <c r="E14" s="1850"/>
      <c r="F14" s="1850"/>
      <c r="G14" s="1850"/>
      <c r="H14" s="1851">
        <v>2400000</v>
      </c>
      <c r="I14" s="1851"/>
      <c r="J14" s="1851"/>
      <c r="K14" s="1851"/>
      <c r="L14" s="1851"/>
      <c r="M14" s="1852" t="s">
        <v>1328</v>
      </c>
      <c r="N14" s="1852"/>
      <c r="O14" s="1852"/>
      <c r="P14" s="1852"/>
      <c r="Q14" s="1852"/>
      <c r="R14" s="1852"/>
      <c r="S14" s="1852"/>
      <c r="T14" s="1852"/>
      <c r="U14" s="1852"/>
      <c r="V14" s="252"/>
    </row>
    <row r="15" spans="1:27" s="70" customFormat="1" ht="16.149999999999999" customHeight="1"/>
    <row r="16" spans="1:27" s="70" customFormat="1" ht="16.149999999999999" customHeight="1">
      <c r="B16" s="70" t="s">
        <v>1329</v>
      </c>
      <c r="Y16" s="459" t="s">
        <v>1330</v>
      </c>
      <c r="Z16" s="460" t="s">
        <v>1331</v>
      </c>
      <c r="AA16" s="460"/>
    </row>
    <row r="17" spans="3:27" s="70" customFormat="1" ht="16.149999999999999" customHeight="1">
      <c r="C17" s="1507" t="s">
        <v>1330</v>
      </c>
      <c r="D17" s="907"/>
      <c r="E17" s="907"/>
      <c r="F17" s="907"/>
      <c r="G17" s="907"/>
      <c r="H17" s="907"/>
      <c r="I17" s="907"/>
      <c r="J17" s="1865" t="s">
        <v>1331</v>
      </c>
      <c r="K17" s="1866"/>
      <c r="L17" s="1866"/>
      <c r="M17" s="1866"/>
      <c r="N17" s="1866"/>
      <c r="O17" s="1507" t="s">
        <v>1332</v>
      </c>
      <c r="P17" s="907"/>
      <c r="Q17" s="907"/>
      <c r="R17" s="907"/>
      <c r="S17" s="907"/>
      <c r="T17" s="907"/>
      <c r="U17" s="907"/>
      <c r="Y17" s="461"/>
      <c r="Z17" s="462" t="s">
        <v>1333</v>
      </c>
      <c r="AA17" s="462" t="s">
        <v>1334</v>
      </c>
    </row>
    <row r="18" spans="3:27" ht="16.149999999999999" customHeight="1">
      <c r="C18" s="1867" t="s">
        <v>738</v>
      </c>
      <c r="D18" s="1868"/>
      <c r="E18" s="1868"/>
      <c r="F18" s="1868"/>
      <c r="G18" s="1868"/>
      <c r="H18" s="1868"/>
      <c r="I18" s="1868"/>
      <c r="J18" s="1869">
        <f>Z18+AA18</f>
        <v>250000</v>
      </c>
      <c r="K18" s="1870"/>
      <c r="L18" s="1870"/>
      <c r="M18" s="1870"/>
      <c r="N18" s="1870"/>
      <c r="O18" s="1871" t="s">
        <v>1335</v>
      </c>
      <c r="P18" s="1872"/>
      <c r="Q18" s="1872"/>
      <c r="R18" s="1872"/>
      <c r="S18" s="1872"/>
      <c r="T18" s="1872"/>
      <c r="U18" s="1872"/>
      <c r="Y18" s="463" t="s">
        <v>738</v>
      </c>
      <c r="Z18" s="464">
        <f>'金銭出納簿（今年度）（参考）'!I96</f>
        <v>250000</v>
      </c>
      <c r="AA18" s="486">
        <f>'金銭出納簿（前年度）（参考） '!K96</f>
        <v>0</v>
      </c>
    </row>
    <row r="19" spans="3:27" ht="16.149999999999999" customHeight="1">
      <c r="C19" s="1859" t="s">
        <v>1315</v>
      </c>
      <c r="D19" s="1860"/>
      <c r="E19" s="1860"/>
      <c r="F19" s="1860"/>
      <c r="G19" s="1860"/>
      <c r="H19" s="1860"/>
      <c r="I19" s="1860"/>
      <c r="J19" s="1861">
        <f t="shared" ref="J19:J32" si="0">Z19+AA19</f>
        <v>655000</v>
      </c>
      <c r="K19" s="1862"/>
      <c r="L19" s="1862"/>
      <c r="M19" s="1862"/>
      <c r="N19" s="1862"/>
      <c r="O19" s="1863" t="s">
        <v>1336</v>
      </c>
      <c r="P19" s="1864"/>
      <c r="Q19" s="1864"/>
      <c r="R19" s="1864"/>
      <c r="S19" s="1864"/>
      <c r="T19" s="1864"/>
      <c r="U19" s="1864"/>
      <c r="Y19" s="463" t="s">
        <v>1315</v>
      </c>
      <c r="Z19" s="464">
        <f>'金銭出納簿（今年度）（参考）'!I97</f>
        <v>405000</v>
      </c>
      <c r="AA19" s="487">
        <f>'金銭出納簿（前年度）（参考） '!K97</f>
        <v>250000</v>
      </c>
    </row>
    <row r="20" spans="3:27" ht="16.149999999999999" customHeight="1">
      <c r="C20" s="1859" t="s">
        <v>913</v>
      </c>
      <c r="D20" s="1860"/>
      <c r="E20" s="1860"/>
      <c r="F20" s="1860"/>
      <c r="G20" s="1860"/>
      <c r="H20" s="1860"/>
      <c r="I20" s="1860"/>
      <c r="J20" s="1861">
        <f t="shared" si="0"/>
        <v>120000</v>
      </c>
      <c r="K20" s="1862"/>
      <c r="L20" s="1862"/>
      <c r="M20" s="1862"/>
      <c r="N20" s="1862"/>
      <c r="O20" s="1863" t="s">
        <v>1337</v>
      </c>
      <c r="P20" s="1864"/>
      <c r="Q20" s="1864"/>
      <c r="R20" s="1864"/>
      <c r="S20" s="1864"/>
      <c r="T20" s="1864"/>
      <c r="U20" s="1864"/>
      <c r="Y20" s="463" t="s">
        <v>913</v>
      </c>
      <c r="Z20" s="464">
        <f>'金銭出納簿（今年度）（参考）'!I98</f>
        <v>80000</v>
      </c>
      <c r="AA20" s="487">
        <f>'金銭出納簿（前年度）（参考） '!K98</f>
        <v>40000</v>
      </c>
    </row>
    <row r="21" spans="3:27" ht="16.149999999999999" customHeight="1">
      <c r="C21" s="1859" t="s">
        <v>1316</v>
      </c>
      <c r="D21" s="1860"/>
      <c r="E21" s="1860"/>
      <c r="F21" s="1860"/>
      <c r="G21" s="1860"/>
      <c r="H21" s="1860"/>
      <c r="I21" s="1860"/>
      <c r="J21" s="1861">
        <f t="shared" si="0"/>
        <v>380000</v>
      </c>
      <c r="K21" s="1862"/>
      <c r="L21" s="1862"/>
      <c r="M21" s="1862"/>
      <c r="N21" s="1862"/>
      <c r="O21" s="1863" t="s">
        <v>1338</v>
      </c>
      <c r="P21" s="1864"/>
      <c r="Q21" s="1864"/>
      <c r="R21" s="1864"/>
      <c r="S21" s="1864"/>
      <c r="T21" s="1864"/>
      <c r="U21" s="1864"/>
      <c r="Y21" s="463" t="s">
        <v>1316</v>
      </c>
      <c r="Z21" s="464">
        <f>'金銭出納簿（今年度）（参考）'!I99</f>
        <v>180000</v>
      </c>
      <c r="AA21" s="487">
        <f>'金銭出納簿（前年度）（参考） '!K99</f>
        <v>200000</v>
      </c>
    </row>
    <row r="22" spans="3:27" ht="16.149999999999999" customHeight="1">
      <c r="C22" s="1859" t="s">
        <v>915</v>
      </c>
      <c r="D22" s="1860"/>
      <c r="E22" s="1860"/>
      <c r="F22" s="1860"/>
      <c r="G22" s="1860"/>
      <c r="H22" s="1860"/>
      <c r="I22" s="1860"/>
      <c r="J22" s="1861">
        <f t="shared" si="0"/>
        <v>400000</v>
      </c>
      <c r="K22" s="1862"/>
      <c r="L22" s="1862"/>
      <c r="M22" s="1862"/>
      <c r="N22" s="1862"/>
      <c r="O22" s="1863" t="s">
        <v>1339</v>
      </c>
      <c r="P22" s="1864"/>
      <c r="Q22" s="1864"/>
      <c r="R22" s="1864"/>
      <c r="S22" s="1864"/>
      <c r="T22" s="1864"/>
      <c r="U22" s="1864"/>
      <c r="Y22" s="463" t="s">
        <v>915</v>
      </c>
      <c r="Z22" s="464">
        <f>'金銭出納簿（今年度）（参考）'!I100</f>
        <v>400000</v>
      </c>
      <c r="AA22" s="487">
        <f>'金銭出納簿（前年度）（参考） '!K100</f>
        <v>0</v>
      </c>
    </row>
    <row r="23" spans="3:27" ht="16.149999999999999" customHeight="1">
      <c r="C23" s="1859" t="s">
        <v>1317</v>
      </c>
      <c r="D23" s="1860"/>
      <c r="E23" s="1860"/>
      <c r="F23" s="1860"/>
      <c r="G23" s="1860"/>
      <c r="H23" s="1860"/>
      <c r="I23" s="1860"/>
      <c r="J23" s="1861">
        <f t="shared" si="0"/>
        <v>30000</v>
      </c>
      <c r="K23" s="1862"/>
      <c r="L23" s="1862"/>
      <c r="M23" s="1862"/>
      <c r="N23" s="1862"/>
      <c r="O23" s="1863" t="s">
        <v>1340</v>
      </c>
      <c r="P23" s="1864"/>
      <c r="Q23" s="1864"/>
      <c r="R23" s="1864"/>
      <c r="S23" s="1864"/>
      <c r="T23" s="1864"/>
      <c r="U23" s="1864"/>
      <c r="Y23" s="463" t="s">
        <v>1317</v>
      </c>
      <c r="Z23" s="464">
        <f>'金銭出納簿（今年度）（参考）'!I101</f>
        <v>30000</v>
      </c>
      <c r="AA23" s="487">
        <f>'金銭出納簿（前年度）（参考） '!K101</f>
        <v>0</v>
      </c>
    </row>
    <row r="24" spans="3:27" ht="16.149999999999999" customHeight="1">
      <c r="C24" s="1859" t="s">
        <v>1318</v>
      </c>
      <c r="D24" s="1860"/>
      <c r="E24" s="1860"/>
      <c r="F24" s="1860"/>
      <c r="G24" s="1860"/>
      <c r="H24" s="1860"/>
      <c r="I24" s="1860"/>
      <c r="J24" s="1861">
        <f t="shared" si="0"/>
        <v>100000</v>
      </c>
      <c r="K24" s="1862"/>
      <c r="L24" s="1862"/>
      <c r="M24" s="1862"/>
      <c r="N24" s="1862"/>
      <c r="O24" s="1863"/>
      <c r="P24" s="1864"/>
      <c r="Q24" s="1864"/>
      <c r="R24" s="1864"/>
      <c r="S24" s="1864"/>
      <c r="T24" s="1864"/>
      <c r="U24" s="1864"/>
      <c r="Y24" s="463" t="s">
        <v>1318</v>
      </c>
      <c r="Z24" s="464">
        <f>'金銭出納簿（今年度）（参考）'!I102</f>
        <v>0</v>
      </c>
      <c r="AA24" s="487">
        <f>'金銭出納簿（前年度）（参考） '!K102</f>
        <v>100000</v>
      </c>
    </row>
    <row r="25" spans="3:27" ht="16.149999999999999" customHeight="1">
      <c r="C25" s="1859" t="s">
        <v>918</v>
      </c>
      <c r="D25" s="1860"/>
      <c r="E25" s="1860"/>
      <c r="F25" s="1860"/>
      <c r="G25" s="1860"/>
      <c r="H25" s="1860"/>
      <c r="I25" s="1860"/>
      <c r="J25" s="1861">
        <f t="shared" si="0"/>
        <v>0</v>
      </c>
      <c r="K25" s="1862"/>
      <c r="L25" s="1862"/>
      <c r="M25" s="1862"/>
      <c r="N25" s="1862"/>
      <c r="O25" s="1863"/>
      <c r="P25" s="1864"/>
      <c r="Q25" s="1864"/>
      <c r="R25" s="1864"/>
      <c r="S25" s="1864"/>
      <c r="T25" s="1864"/>
      <c r="U25" s="1864"/>
      <c r="Y25" s="463" t="s">
        <v>918</v>
      </c>
      <c r="Z25" s="464">
        <f>'金銭出納簿（今年度）（参考）'!I103</f>
        <v>0</v>
      </c>
      <c r="AA25" s="487">
        <f>'金銭出納簿（前年度）（参考） '!K103</f>
        <v>0</v>
      </c>
    </row>
    <row r="26" spans="3:27" ht="16.149999999999999" customHeight="1">
      <c r="C26" s="1859" t="s">
        <v>919</v>
      </c>
      <c r="D26" s="1860"/>
      <c r="E26" s="1860"/>
      <c r="F26" s="1860"/>
      <c r="G26" s="1860"/>
      <c r="H26" s="1860"/>
      <c r="I26" s="1860"/>
      <c r="J26" s="1861">
        <f t="shared" si="0"/>
        <v>60000</v>
      </c>
      <c r="K26" s="1862"/>
      <c r="L26" s="1862"/>
      <c r="M26" s="1862"/>
      <c r="N26" s="1862"/>
      <c r="O26" s="1863"/>
      <c r="P26" s="1864"/>
      <c r="Q26" s="1864"/>
      <c r="R26" s="1864"/>
      <c r="S26" s="1864"/>
      <c r="T26" s="1864"/>
      <c r="U26" s="1864"/>
      <c r="Y26" s="463" t="s">
        <v>919</v>
      </c>
      <c r="Z26" s="464">
        <f>'金銭出納簿（今年度）（参考）'!I104</f>
        <v>60000</v>
      </c>
      <c r="AA26" s="487">
        <f>'金銭出納簿（前年度）（参考） '!K104</f>
        <v>0</v>
      </c>
    </row>
    <row r="27" spans="3:27" ht="16.149999999999999" customHeight="1">
      <c r="C27" s="1859" t="s">
        <v>920</v>
      </c>
      <c r="D27" s="1860"/>
      <c r="E27" s="1860"/>
      <c r="F27" s="1860"/>
      <c r="G27" s="1860"/>
      <c r="H27" s="1860"/>
      <c r="I27" s="1860"/>
      <c r="J27" s="1861">
        <f t="shared" si="0"/>
        <v>50001</v>
      </c>
      <c r="K27" s="1862"/>
      <c r="L27" s="1862"/>
      <c r="M27" s="1862"/>
      <c r="N27" s="1862"/>
      <c r="O27" s="1863" t="s">
        <v>1341</v>
      </c>
      <c r="P27" s="1864"/>
      <c r="Q27" s="1864"/>
      <c r="R27" s="1864"/>
      <c r="S27" s="1864"/>
      <c r="T27" s="1864"/>
      <c r="U27" s="1864"/>
      <c r="Y27" s="463" t="s">
        <v>920</v>
      </c>
      <c r="Z27" s="464">
        <f>'金銭出納簿（今年度）（参考）'!I105</f>
        <v>0</v>
      </c>
      <c r="AA27" s="487">
        <f>'金銭出納簿（前年度）（参考） '!K105</f>
        <v>50001</v>
      </c>
    </row>
    <row r="28" spans="3:27" ht="16.149999999999999" customHeight="1">
      <c r="C28" s="1859" t="s">
        <v>912</v>
      </c>
      <c r="D28" s="1860"/>
      <c r="E28" s="1860"/>
      <c r="F28" s="1860"/>
      <c r="G28" s="1860"/>
      <c r="H28" s="1860"/>
      <c r="I28" s="1860"/>
      <c r="J28" s="1861">
        <f t="shared" si="0"/>
        <v>0</v>
      </c>
      <c r="K28" s="1862"/>
      <c r="L28" s="1862"/>
      <c r="M28" s="1862"/>
      <c r="N28" s="1862"/>
      <c r="O28" s="1873"/>
      <c r="P28" s="1874"/>
      <c r="Q28" s="1874"/>
      <c r="R28" s="1874"/>
      <c r="S28" s="1874"/>
      <c r="T28" s="1874"/>
      <c r="U28" s="1874"/>
      <c r="Y28" s="463" t="s">
        <v>912</v>
      </c>
      <c r="Z28" s="464">
        <f>'金銭出納簿（今年度）（参考）'!I106</f>
        <v>0</v>
      </c>
      <c r="AA28" s="487">
        <f>'金銭出納簿（前年度）（参考） '!K106</f>
        <v>0</v>
      </c>
    </row>
    <row r="29" spans="3:27" ht="16.149999999999999" customHeight="1">
      <c r="C29" s="1859" t="s">
        <v>911</v>
      </c>
      <c r="D29" s="1860"/>
      <c r="E29" s="1860"/>
      <c r="F29" s="1860"/>
      <c r="G29" s="1860"/>
      <c r="H29" s="1860"/>
      <c r="I29" s="1860"/>
      <c r="J29" s="1861">
        <f t="shared" si="0"/>
        <v>2000</v>
      </c>
      <c r="K29" s="1862"/>
      <c r="L29" s="1862"/>
      <c r="M29" s="1862"/>
      <c r="N29" s="1862"/>
      <c r="O29" s="1873"/>
      <c r="P29" s="1874"/>
      <c r="Q29" s="1874"/>
      <c r="R29" s="1874"/>
      <c r="S29" s="1874"/>
      <c r="T29" s="1874"/>
      <c r="U29" s="1874"/>
      <c r="Y29" s="463" t="s">
        <v>911</v>
      </c>
      <c r="Z29" s="464">
        <f>'金銭出納簿（今年度）（参考）'!I107</f>
        <v>0</v>
      </c>
      <c r="AA29" s="487">
        <f>'金銭出納簿（前年度）（参考） '!K107</f>
        <v>2000</v>
      </c>
    </row>
    <row r="30" spans="3:27" ht="16.149999999999999" customHeight="1">
      <c r="C30" s="1859" t="s">
        <v>909</v>
      </c>
      <c r="D30" s="1860"/>
      <c r="E30" s="1860"/>
      <c r="F30" s="1860"/>
      <c r="G30" s="1860"/>
      <c r="H30" s="1860"/>
      <c r="I30" s="1860"/>
      <c r="J30" s="1861">
        <f t="shared" si="0"/>
        <v>50000</v>
      </c>
      <c r="K30" s="1862"/>
      <c r="L30" s="1862"/>
      <c r="M30" s="1862"/>
      <c r="N30" s="1862"/>
      <c r="O30" s="1873"/>
      <c r="P30" s="1874"/>
      <c r="Q30" s="1874"/>
      <c r="R30" s="1874"/>
      <c r="S30" s="1874"/>
      <c r="T30" s="1874"/>
      <c r="U30" s="1874"/>
      <c r="Y30" s="463" t="s">
        <v>909</v>
      </c>
      <c r="Z30" s="464">
        <f>'金銭出納簿（今年度）（参考）'!I108</f>
        <v>0</v>
      </c>
      <c r="AA30" s="487">
        <f>'金銭出納簿（前年度）（参考） '!K108</f>
        <v>50000</v>
      </c>
    </row>
    <row r="31" spans="3:27" ht="16.149999999999999" customHeight="1">
      <c r="C31" s="1859" t="s">
        <v>910</v>
      </c>
      <c r="D31" s="1860"/>
      <c r="E31" s="1860"/>
      <c r="F31" s="1860"/>
      <c r="G31" s="1860"/>
      <c r="H31" s="1860"/>
      <c r="I31" s="1860"/>
      <c r="J31" s="1861">
        <f t="shared" si="0"/>
        <v>100000</v>
      </c>
      <c r="K31" s="1862"/>
      <c r="L31" s="1862"/>
      <c r="M31" s="1862"/>
      <c r="N31" s="1862"/>
      <c r="O31" s="1873"/>
      <c r="P31" s="1874"/>
      <c r="Q31" s="1874"/>
      <c r="R31" s="1874"/>
      <c r="S31" s="1874"/>
      <c r="T31" s="1874"/>
      <c r="U31" s="1874"/>
      <c r="Y31" s="463" t="s">
        <v>910</v>
      </c>
      <c r="Z31" s="464">
        <f>'金銭出納簿（今年度）（参考）'!I109</f>
        <v>0</v>
      </c>
      <c r="AA31" s="487">
        <f>'金銭出納簿（前年度）（参考） '!K109</f>
        <v>100000</v>
      </c>
    </row>
    <row r="32" spans="3:27" ht="16.149999999999999" customHeight="1" thickBot="1">
      <c r="C32" s="1859" t="s">
        <v>1281</v>
      </c>
      <c r="D32" s="1860"/>
      <c r="E32" s="1860"/>
      <c r="F32" s="1860"/>
      <c r="G32" s="1860"/>
      <c r="H32" s="1860"/>
      <c r="I32" s="1860"/>
      <c r="J32" s="1861">
        <f t="shared" si="0"/>
        <v>50000</v>
      </c>
      <c r="K32" s="1862"/>
      <c r="L32" s="1862"/>
      <c r="M32" s="1862"/>
      <c r="N32" s="1862"/>
      <c r="O32" s="1873"/>
      <c r="P32" s="1874"/>
      <c r="Q32" s="1874"/>
      <c r="R32" s="1874"/>
      <c r="S32" s="1874"/>
      <c r="T32" s="1874"/>
      <c r="U32" s="1874"/>
      <c r="Y32" s="366" t="s">
        <v>1281</v>
      </c>
      <c r="Z32" s="464">
        <f>'金銭出納簿（今年度）（参考）'!I110</f>
        <v>0</v>
      </c>
      <c r="AA32" s="488">
        <f>'金銭出納簿（前年度）（参考） '!K110</f>
        <v>50000</v>
      </c>
    </row>
    <row r="33" spans="2:27" ht="21" customHeight="1" thickBot="1">
      <c r="C33" s="1878" t="s">
        <v>1342</v>
      </c>
      <c r="D33" s="1879"/>
      <c r="E33" s="1879"/>
      <c r="F33" s="1879"/>
      <c r="G33" s="1879"/>
      <c r="H33" s="1879"/>
      <c r="I33" s="1879"/>
      <c r="J33" s="1880">
        <f>SUM(J18:N32)</f>
        <v>2247001</v>
      </c>
      <c r="K33" s="1881"/>
      <c r="L33" s="1881"/>
      <c r="M33" s="1881"/>
      <c r="N33" s="1881"/>
      <c r="O33" s="1882"/>
      <c r="P33" s="1883"/>
      <c r="Q33" s="1883"/>
      <c r="R33" s="1883"/>
      <c r="S33" s="1883"/>
      <c r="T33" s="1883"/>
      <c r="U33" s="1883"/>
      <c r="Y33" s="280" t="s">
        <v>1342</v>
      </c>
      <c r="Z33" s="485">
        <f>SUM(Z18:Z32)</f>
        <v>1405000</v>
      </c>
      <c r="AA33" s="488">
        <f>SUM(AA18:AA32)</f>
        <v>842001</v>
      </c>
    </row>
    <row r="34" spans="2:27" ht="21" customHeight="1" thickTop="1">
      <c r="C34" s="1886" t="s">
        <v>1953</v>
      </c>
      <c r="D34" s="1619"/>
      <c r="E34" s="1619"/>
      <c r="F34" s="1619"/>
      <c r="G34" s="1619"/>
      <c r="H34" s="1619"/>
      <c r="I34" s="1619"/>
      <c r="J34" s="1887">
        <f>H14-J33</f>
        <v>152999</v>
      </c>
      <c r="K34" s="1888"/>
      <c r="L34" s="1888"/>
      <c r="M34" s="1888"/>
      <c r="N34" s="1889"/>
      <c r="O34" s="1890" t="s">
        <v>1956</v>
      </c>
      <c r="P34" s="1891"/>
      <c r="Q34" s="1891"/>
      <c r="R34" s="1891"/>
      <c r="S34" s="1892"/>
      <c r="T34" s="1892"/>
      <c r="U34" s="1893"/>
      <c r="Z34" s="465"/>
      <c r="AA34" s="640"/>
    </row>
    <row r="35" spans="2:27" ht="16.149999999999999" customHeight="1">
      <c r="Y35" s="263"/>
    </row>
    <row r="36" spans="2:27" s="70" customFormat="1" ht="16.149999999999999" customHeight="1">
      <c r="B36" s="70" t="s">
        <v>1343</v>
      </c>
    </row>
    <row r="37" spans="2:27" s="70" customFormat="1" ht="16.149999999999999" customHeight="1">
      <c r="C37" s="1549"/>
      <c r="D37" s="1386"/>
      <c r="E37" s="1386"/>
      <c r="F37" s="1884" t="s">
        <v>1344</v>
      </c>
      <c r="G37" s="1386"/>
      <c r="H37" s="1386"/>
      <c r="I37" s="1885"/>
      <c r="J37" s="1884" t="s">
        <v>1345</v>
      </c>
      <c r="K37" s="1386"/>
      <c r="L37" s="1386"/>
      <c r="M37" s="1386"/>
      <c r="N37" s="1386"/>
      <c r="O37" s="1885"/>
      <c r="P37" s="1550" t="s">
        <v>257</v>
      </c>
      <c r="Q37" s="1386"/>
      <c r="R37" s="1386"/>
      <c r="S37" s="1386"/>
      <c r="T37" s="1386"/>
      <c r="U37" s="1387"/>
    </row>
    <row r="38" spans="2:27" s="70" customFormat="1" ht="16.149999999999999" customHeight="1">
      <c r="C38" s="1875" t="s">
        <v>1346</v>
      </c>
      <c r="D38" s="1299"/>
      <c r="E38" s="1299"/>
      <c r="F38" s="1876" t="s">
        <v>1347</v>
      </c>
      <c r="G38" s="1299"/>
      <c r="H38" s="1299"/>
      <c r="I38" s="1877"/>
      <c r="J38" s="1876" t="s">
        <v>1347</v>
      </c>
      <c r="K38" s="1299"/>
      <c r="L38" s="1300"/>
      <c r="M38" s="1875" t="s">
        <v>1331</v>
      </c>
      <c r="N38" s="1299"/>
      <c r="O38" s="1877"/>
      <c r="P38" s="1091" t="s">
        <v>1347</v>
      </c>
      <c r="Q38" s="1299"/>
      <c r="R38" s="1300"/>
      <c r="S38" s="1875" t="s">
        <v>1331</v>
      </c>
      <c r="T38" s="1299"/>
      <c r="U38" s="1300"/>
    </row>
    <row r="39" spans="2:27" s="70" customFormat="1" ht="16.149999999999999" customHeight="1">
      <c r="C39" s="1554"/>
      <c r="D39" s="1302"/>
      <c r="E39" s="1302"/>
      <c r="F39" s="1905" t="s">
        <v>1348</v>
      </c>
      <c r="G39" s="1302"/>
      <c r="H39" s="1302"/>
      <c r="I39" s="1906"/>
      <c r="J39" s="1905" t="s">
        <v>1349</v>
      </c>
      <c r="K39" s="1302"/>
      <c r="L39" s="1303"/>
      <c r="M39" s="1554" t="s">
        <v>1350</v>
      </c>
      <c r="N39" s="1302"/>
      <c r="O39" s="1906"/>
      <c r="P39" s="1093" t="s">
        <v>1351</v>
      </c>
      <c r="Q39" s="1302"/>
      <c r="R39" s="1303"/>
      <c r="S39" s="1554" t="s">
        <v>1350</v>
      </c>
      <c r="T39" s="1302"/>
      <c r="U39" s="1303"/>
    </row>
    <row r="40" spans="2:27" s="70" customFormat="1" ht="16.149999999999999" customHeight="1">
      <c r="C40" s="1894"/>
      <c r="D40" s="1895"/>
      <c r="E40" s="1895"/>
      <c r="F40" s="1896">
        <v>200000</v>
      </c>
      <c r="G40" s="1897"/>
      <c r="H40" s="1897"/>
      <c r="I40" s="1898"/>
      <c r="J40" s="1896">
        <v>126000</v>
      </c>
      <c r="K40" s="1897"/>
      <c r="L40" s="1899"/>
      <c r="M40" s="1900">
        <v>168000</v>
      </c>
      <c r="N40" s="1897"/>
      <c r="O40" s="1898"/>
      <c r="P40" s="1901">
        <f>F40+J40</f>
        <v>326000</v>
      </c>
      <c r="Q40" s="1902"/>
      <c r="R40" s="1903"/>
      <c r="S40" s="1904">
        <f>M40</f>
        <v>168000</v>
      </c>
      <c r="T40" s="1902"/>
      <c r="U40" s="1903"/>
    </row>
    <row r="41" spans="2:27" s="70" customFormat="1" ht="16.149999999999999" customHeight="1">
      <c r="C41" s="1894"/>
      <c r="D41" s="1895"/>
      <c r="E41" s="1895"/>
      <c r="F41" s="1896">
        <v>150000</v>
      </c>
      <c r="G41" s="1897"/>
      <c r="H41" s="1897"/>
      <c r="I41" s="1898"/>
      <c r="J41" s="1896">
        <v>126000</v>
      </c>
      <c r="K41" s="1897"/>
      <c r="L41" s="1899"/>
      <c r="M41" s="1900">
        <v>168000</v>
      </c>
      <c r="N41" s="1897"/>
      <c r="O41" s="1898"/>
      <c r="P41" s="1901">
        <f>F41+J41</f>
        <v>276000</v>
      </c>
      <c r="Q41" s="1902"/>
      <c r="R41" s="1903"/>
      <c r="S41" s="1904">
        <f>M41</f>
        <v>168000</v>
      </c>
      <c r="T41" s="1902"/>
      <c r="U41" s="1903"/>
    </row>
    <row r="42" spans="2:27" s="70" customFormat="1" ht="16.149999999999999" customHeight="1">
      <c r="C42" s="1894"/>
      <c r="D42" s="1895"/>
      <c r="E42" s="1895"/>
      <c r="F42" s="1896">
        <v>120000</v>
      </c>
      <c r="G42" s="1897"/>
      <c r="H42" s="1897"/>
      <c r="I42" s="1898"/>
      <c r="J42" s="1896">
        <v>126000</v>
      </c>
      <c r="K42" s="1897"/>
      <c r="L42" s="1899"/>
      <c r="M42" s="1900">
        <v>168000</v>
      </c>
      <c r="N42" s="1897"/>
      <c r="O42" s="1898"/>
      <c r="P42" s="1901">
        <f>F42+J42</f>
        <v>246000</v>
      </c>
      <c r="Q42" s="1902"/>
      <c r="R42" s="1903"/>
      <c r="S42" s="1904">
        <f>M42</f>
        <v>168000</v>
      </c>
      <c r="T42" s="1902"/>
      <c r="U42" s="1903"/>
    </row>
    <row r="43" spans="2:27" s="70" customFormat="1" ht="16.149999999999999" customHeight="1">
      <c r="C43" s="1894"/>
      <c r="D43" s="1895"/>
      <c r="E43" s="1895"/>
      <c r="F43" s="1896">
        <v>100000</v>
      </c>
      <c r="G43" s="1897"/>
      <c r="H43" s="1897"/>
      <c r="I43" s="1898"/>
      <c r="J43" s="1896">
        <v>126000</v>
      </c>
      <c r="K43" s="1897"/>
      <c r="L43" s="1899"/>
      <c r="M43" s="1900">
        <v>168000</v>
      </c>
      <c r="N43" s="1897"/>
      <c r="O43" s="1898"/>
      <c r="P43" s="1901">
        <f>F43+J43</f>
        <v>226000</v>
      </c>
      <c r="Q43" s="1902"/>
      <c r="R43" s="1903"/>
      <c r="S43" s="1904">
        <f>M43</f>
        <v>168000</v>
      </c>
      <c r="T43" s="1902"/>
      <c r="U43" s="1903"/>
    </row>
    <row r="44" spans="2:27" ht="16.149999999999999" customHeight="1">
      <c r="C44" s="1894"/>
      <c r="D44" s="1895"/>
      <c r="E44" s="1895"/>
      <c r="F44" s="1896">
        <v>60000</v>
      </c>
      <c r="G44" s="1897"/>
      <c r="H44" s="1897"/>
      <c r="I44" s="1898"/>
      <c r="J44" s="1896">
        <v>126000</v>
      </c>
      <c r="K44" s="1897"/>
      <c r="L44" s="1899"/>
      <c r="M44" s="1900">
        <v>168000</v>
      </c>
      <c r="N44" s="1897"/>
      <c r="O44" s="1898"/>
      <c r="P44" s="1901">
        <f>F44+J44</f>
        <v>186000</v>
      </c>
      <c r="Q44" s="1902"/>
      <c r="R44" s="1903"/>
      <c r="S44" s="1904">
        <f>M44</f>
        <v>168000</v>
      </c>
      <c r="T44" s="1902"/>
      <c r="U44" s="1903"/>
    </row>
    <row r="45" spans="2:27" ht="16.149999999999999" customHeight="1">
      <c r="C45" s="1894"/>
      <c r="D45" s="1895"/>
      <c r="E45" s="1895"/>
      <c r="F45" s="1896"/>
      <c r="G45" s="1897"/>
      <c r="H45" s="1897"/>
      <c r="I45" s="1898"/>
      <c r="J45" s="1896"/>
      <c r="K45" s="1897"/>
      <c r="L45" s="1899"/>
      <c r="M45" s="1900"/>
      <c r="N45" s="1897"/>
      <c r="O45" s="1898"/>
      <c r="P45" s="1901"/>
      <c r="Q45" s="1902"/>
      <c r="R45" s="1903"/>
      <c r="S45" s="1904"/>
      <c r="T45" s="1902"/>
      <c r="U45" s="1903"/>
    </row>
    <row r="46" spans="2:27" ht="16.149999999999999" customHeight="1">
      <c r="C46" s="1894"/>
      <c r="D46" s="1895"/>
      <c r="E46" s="1895"/>
      <c r="F46" s="1896"/>
      <c r="G46" s="1897"/>
      <c r="H46" s="1897"/>
      <c r="I46" s="1898"/>
      <c r="J46" s="1896"/>
      <c r="K46" s="1897"/>
      <c r="L46" s="1899"/>
      <c r="M46" s="1900"/>
      <c r="N46" s="1897"/>
      <c r="O46" s="1898"/>
      <c r="P46" s="1901"/>
      <c r="Q46" s="1902"/>
      <c r="R46" s="1903"/>
      <c r="S46" s="1904"/>
      <c r="T46" s="1902"/>
      <c r="U46" s="1903"/>
    </row>
    <row r="47" spans="2:27" ht="16.149999999999999" customHeight="1" thickBot="1">
      <c r="C47" s="1915"/>
      <c r="D47" s="1916"/>
      <c r="E47" s="1916"/>
      <c r="F47" s="1917"/>
      <c r="G47" s="1918"/>
      <c r="H47" s="1918"/>
      <c r="I47" s="1919"/>
      <c r="J47" s="1917"/>
      <c r="K47" s="1918"/>
      <c r="L47" s="1920"/>
      <c r="M47" s="1921"/>
      <c r="N47" s="1918"/>
      <c r="O47" s="1919"/>
      <c r="P47" s="1901"/>
      <c r="Q47" s="1902"/>
      <c r="R47" s="1903"/>
      <c r="S47" s="1922"/>
      <c r="T47" s="1923"/>
      <c r="U47" s="1924"/>
    </row>
    <row r="48" spans="2:27" ht="16.149999999999999" customHeight="1" thickTop="1">
      <c r="C48" s="1907" t="s">
        <v>10</v>
      </c>
      <c r="D48" s="1908"/>
      <c r="E48" s="1908"/>
      <c r="F48" s="1909">
        <f>SUM(F40:I47)</f>
        <v>630000</v>
      </c>
      <c r="G48" s="1910"/>
      <c r="H48" s="1910"/>
      <c r="I48" s="1911"/>
      <c r="J48" s="1909">
        <f>SUM(J40:L47)</f>
        <v>630000</v>
      </c>
      <c r="K48" s="1910"/>
      <c r="L48" s="1912"/>
      <c r="M48" s="1913">
        <f>SUM(M40:O47)</f>
        <v>840000</v>
      </c>
      <c r="N48" s="1910"/>
      <c r="O48" s="1911"/>
      <c r="P48" s="1914">
        <f>SUM(P40:R47)</f>
        <v>1260000</v>
      </c>
      <c r="Q48" s="1910"/>
      <c r="R48" s="1912"/>
      <c r="S48" s="1913">
        <f>SUM(S40:U47)</f>
        <v>840000</v>
      </c>
      <c r="T48" s="1910"/>
      <c r="U48" s="1912"/>
    </row>
  </sheetData>
  <dataConsolidate/>
  <mergeCells count="139">
    <mergeCell ref="C48:E48"/>
    <mergeCell ref="F48:I48"/>
    <mergeCell ref="J48:L48"/>
    <mergeCell ref="M48:O48"/>
    <mergeCell ref="P48:R48"/>
    <mergeCell ref="S48:U48"/>
    <mergeCell ref="C47:E47"/>
    <mergeCell ref="F47:I47"/>
    <mergeCell ref="J47:L47"/>
    <mergeCell ref="M47:O47"/>
    <mergeCell ref="P47:R47"/>
    <mergeCell ref="S47:U47"/>
    <mergeCell ref="C46:E46"/>
    <mergeCell ref="F46:I46"/>
    <mergeCell ref="J46:L46"/>
    <mergeCell ref="M46:O46"/>
    <mergeCell ref="P46:R46"/>
    <mergeCell ref="S46:U46"/>
    <mergeCell ref="C45:E45"/>
    <mergeCell ref="F45:I45"/>
    <mergeCell ref="J45:L45"/>
    <mergeCell ref="M45:O45"/>
    <mergeCell ref="P45:R45"/>
    <mergeCell ref="S45:U45"/>
    <mergeCell ref="C44:E44"/>
    <mergeCell ref="F44:I44"/>
    <mergeCell ref="J44:L44"/>
    <mergeCell ref="M44:O44"/>
    <mergeCell ref="P44:R44"/>
    <mergeCell ref="S44:U44"/>
    <mergeCell ref="C43:E43"/>
    <mergeCell ref="F43:I43"/>
    <mergeCell ref="J43:L43"/>
    <mergeCell ref="M43:O43"/>
    <mergeCell ref="P43:R43"/>
    <mergeCell ref="S43:U43"/>
    <mergeCell ref="C42:E42"/>
    <mergeCell ref="F42:I42"/>
    <mergeCell ref="J42:L42"/>
    <mergeCell ref="M42:O42"/>
    <mergeCell ref="P42:R42"/>
    <mergeCell ref="S42:U42"/>
    <mergeCell ref="C41:E41"/>
    <mergeCell ref="F41:I41"/>
    <mergeCell ref="J41:L41"/>
    <mergeCell ref="M41:O41"/>
    <mergeCell ref="P41:R41"/>
    <mergeCell ref="S41:U41"/>
    <mergeCell ref="C40:E40"/>
    <mergeCell ref="F40:I40"/>
    <mergeCell ref="J40:L40"/>
    <mergeCell ref="M40:O40"/>
    <mergeCell ref="P40:R40"/>
    <mergeCell ref="S40:U40"/>
    <mergeCell ref="C39:E39"/>
    <mergeCell ref="F39:I39"/>
    <mergeCell ref="J39:L39"/>
    <mergeCell ref="M39:O39"/>
    <mergeCell ref="P39:R39"/>
    <mergeCell ref="S39:U39"/>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31:I31"/>
    <mergeCell ref="J31:N31"/>
    <mergeCell ref="O31:U31"/>
    <mergeCell ref="C32:I32"/>
    <mergeCell ref="J32:N32"/>
    <mergeCell ref="O32:U32"/>
    <mergeCell ref="C29:I29"/>
    <mergeCell ref="J29:N29"/>
    <mergeCell ref="O29:U29"/>
    <mergeCell ref="C30:I30"/>
    <mergeCell ref="J30:N30"/>
    <mergeCell ref="O30:U30"/>
    <mergeCell ref="C27:I27"/>
    <mergeCell ref="J27:N27"/>
    <mergeCell ref="O27:U27"/>
    <mergeCell ref="C28:I28"/>
    <mergeCell ref="J28:N28"/>
    <mergeCell ref="O28:U28"/>
    <mergeCell ref="C25:I25"/>
    <mergeCell ref="J25:N25"/>
    <mergeCell ref="O25:U25"/>
    <mergeCell ref="C26:I26"/>
    <mergeCell ref="J26:N26"/>
    <mergeCell ref="O26:U26"/>
    <mergeCell ref="C23:I23"/>
    <mergeCell ref="J23:N23"/>
    <mergeCell ref="O23:U23"/>
    <mergeCell ref="C24:I24"/>
    <mergeCell ref="J24:N24"/>
    <mergeCell ref="O24:U24"/>
    <mergeCell ref="C21:I21"/>
    <mergeCell ref="J21:N21"/>
    <mergeCell ref="O21:U21"/>
    <mergeCell ref="C22:I22"/>
    <mergeCell ref="J22:N22"/>
    <mergeCell ref="O22:U22"/>
    <mergeCell ref="C19:I19"/>
    <mergeCell ref="J19:N19"/>
    <mergeCell ref="O19:U19"/>
    <mergeCell ref="C20:I20"/>
    <mergeCell ref="J20:N20"/>
    <mergeCell ref="O20:U20"/>
    <mergeCell ref="C17:I17"/>
    <mergeCell ref="J17:N17"/>
    <mergeCell ref="O17:U17"/>
    <mergeCell ref="C18:I18"/>
    <mergeCell ref="J18:N18"/>
    <mergeCell ref="O18:U18"/>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s>
  <phoneticPr fontId="3"/>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27A55-CAF5-4A9C-9EAE-B46E620CBDE8}">
  <dimension ref="A1:AY27"/>
  <sheetViews>
    <sheetView showGridLines="0" view="pageBreakPreview" zoomScale="90" zoomScaleNormal="100" zoomScaleSheetLayoutView="90" workbookViewId="0">
      <selection activeCell="AM11" sqref="AM11"/>
    </sheetView>
  </sheetViews>
  <sheetFormatPr defaultRowHeight="13.5"/>
  <cols>
    <col min="1" max="51" width="2.625" style="70" customWidth="1"/>
  </cols>
  <sheetData>
    <row r="1" spans="1:51" s="67" customFormat="1" ht="15.6" customHeight="1">
      <c r="A1" s="72" t="s">
        <v>1230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51" s="67" customFormat="1" ht="15.6" customHeight="1">
      <c r="A2" s="72"/>
      <c r="B2" s="72"/>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row>
    <row r="3" spans="1:51" s="70" customFormat="1" ht="15.6" customHeight="1">
      <c r="Z3" s="1774"/>
      <c r="AA3" s="1774"/>
      <c r="AB3" s="1774"/>
      <c r="AC3" s="1774"/>
      <c r="AD3" s="1774"/>
      <c r="AE3" s="1774"/>
    </row>
    <row r="4" spans="1:51" ht="15.6" customHeight="1">
      <c r="Z4" s="814" t="s">
        <v>1319</v>
      </c>
      <c r="AA4" s="814"/>
      <c r="AB4" s="814"/>
      <c r="AC4" s="814"/>
      <c r="AD4" s="814"/>
      <c r="AE4" s="814"/>
      <c r="AG4" s="252"/>
    </row>
    <row r="5" spans="1:51" ht="15.6" customHeight="1">
      <c r="Z5" s="252"/>
      <c r="AA5" s="252"/>
      <c r="AB5" s="252"/>
      <c r="AC5" s="252"/>
      <c r="AD5" s="252"/>
      <c r="AE5" s="252"/>
      <c r="AG5" s="252"/>
    </row>
    <row r="6" spans="1:51" ht="15.6" customHeight="1">
      <c r="B6" s="70" t="s">
        <v>1228</v>
      </c>
      <c r="M6" s="248"/>
    </row>
    <row r="7" spans="1:51" ht="15.6" customHeight="1"/>
    <row r="8" spans="1:51" ht="15.6" customHeight="1">
      <c r="V8"/>
      <c r="Z8" s="1856" t="str">
        <f>はじめに!D5</f>
        <v>あいうえお集落協定</v>
      </c>
      <c r="AA8" s="1856"/>
      <c r="AB8" s="1856"/>
      <c r="AC8" s="1856"/>
      <c r="AD8" s="1856"/>
      <c r="AE8" s="1856"/>
      <c r="AY8"/>
    </row>
    <row r="9" spans="1:51" ht="15.6" customHeight="1">
      <c r="Z9" s="1856" t="str">
        <f>はじめに!D6</f>
        <v>中山間　太郎</v>
      </c>
      <c r="AA9" s="1856"/>
      <c r="AB9" s="1856"/>
      <c r="AC9" s="1856"/>
      <c r="AD9" s="1856"/>
      <c r="AE9" s="1856"/>
    </row>
    <row r="10" spans="1:51" ht="15.6" customHeight="1">
      <c r="W10" s="252"/>
      <c r="X10" s="252"/>
      <c r="Y10" s="252"/>
      <c r="Z10" s="252"/>
      <c r="AA10" s="252"/>
      <c r="AB10" s="252"/>
      <c r="AC10" s="252"/>
      <c r="AD10" s="252"/>
      <c r="AE10" s="252"/>
      <c r="AF10" s="252"/>
    </row>
    <row r="11" spans="1:51" ht="15.6" customHeight="1"/>
    <row r="12" spans="1:51" ht="15.6" customHeight="1">
      <c r="A12" s="1508" t="s">
        <v>1511</v>
      </c>
      <c r="B12" s="1508"/>
      <c r="C12" s="1508"/>
      <c r="D12" s="1508"/>
      <c r="E12" s="1508"/>
      <c r="F12" s="1508"/>
      <c r="G12" s="1508"/>
      <c r="H12" s="1508"/>
      <c r="I12" s="1508"/>
      <c r="J12" s="1508"/>
      <c r="K12" s="1508"/>
      <c r="L12" s="1508"/>
      <c r="M12" s="1508"/>
      <c r="N12" s="1508"/>
      <c r="O12" s="1508"/>
      <c r="P12" s="1508"/>
      <c r="Q12" s="1508"/>
      <c r="R12" s="1508"/>
      <c r="S12" s="1508"/>
      <c r="T12" s="1508"/>
      <c r="U12" s="1508"/>
      <c r="V12" s="1508"/>
      <c r="W12" s="1508"/>
      <c r="X12" s="1508"/>
      <c r="Y12" s="1508"/>
      <c r="Z12" s="1508"/>
      <c r="AA12" s="1508"/>
      <c r="AB12" s="1508"/>
      <c r="AC12" s="1508"/>
      <c r="AD12" s="1508"/>
      <c r="AE12" s="1508"/>
      <c r="AF12" s="1508"/>
      <c r="AG12" s="1508"/>
    </row>
    <row r="13" spans="1:51" ht="15.6" customHeight="1"/>
    <row r="14" spans="1:51" ht="15.6" customHeight="1">
      <c r="A14" s="1563" t="s">
        <v>1935</v>
      </c>
      <c r="B14" s="1563"/>
      <c r="C14" s="1563"/>
      <c r="D14" s="1563"/>
      <c r="E14" s="1563"/>
      <c r="F14" s="1563"/>
      <c r="G14" s="1563"/>
      <c r="H14" s="1563"/>
      <c r="I14" s="1563"/>
      <c r="J14" s="1563"/>
      <c r="K14" s="1563"/>
      <c r="L14" s="1563"/>
      <c r="M14" s="1563"/>
      <c r="N14" s="1563"/>
      <c r="O14" s="1563"/>
      <c r="P14" s="1563"/>
      <c r="Q14" s="1563"/>
      <c r="R14" s="1563"/>
      <c r="S14" s="1563"/>
      <c r="T14" s="1563"/>
      <c r="U14" s="1563"/>
      <c r="V14" s="1563"/>
      <c r="W14" s="1563"/>
      <c r="X14" s="1563"/>
      <c r="Y14" s="1563"/>
      <c r="Z14" s="1563"/>
      <c r="AA14" s="1563"/>
      <c r="AB14" s="1563"/>
      <c r="AC14" s="1563"/>
      <c r="AD14" s="1563"/>
      <c r="AE14" s="1563"/>
    </row>
    <row r="15" spans="1:51" ht="15.6" customHeight="1">
      <c r="A15" s="1563"/>
      <c r="B15" s="1563"/>
      <c r="C15" s="1563"/>
      <c r="D15" s="1563"/>
      <c r="E15" s="1563"/>
      <c r="F15" s="1563"/>
      <c r="G15" s="1563"/>
      <c r="H15" s="1563"/>
      <c r="I15" s="1563"/>
      <c r="J15" s="1563"/>
      <c r="K15" s="1563"/>
      <c r="L15" s="1563"/>
      <c r="M15" s="1563"/>
      <c r="N15" s="1563"/>
      <c r="O15" s="1563"/>
      <c r="P15" s="1563"/>
      <c r="Q15" s="1563"/>
      <c r="R15" s="1563"/>
      <c r="S15" s="1563"/>
      <c r="T15" s="1563"/>
      <c r="U15" s="1563"/>
      <c r="V15" s="1563"/>
      <c r="W15" s="1563"/>
      <c r="X15" s="1563"/>
      <c r="Y15" s="1563"/>
      <c r="Z15" s="1563"/>
      <c r="AA15" s="1563"/>
      <c r="AB15" s="1563"/>
      <c r="AC15" s="1563"/>
      <c r="AD15" s="1563"/>
      <c r="AE15" s="1563"/>
    </row>
    <row r="16" spans="1:51" ht="15.6" customHeight="1">
      <c r="A16" s="1563"/>
      <c r="B16" s="1563"/>
      <c r="C16" s="1563"/>
      <c r="D16" s="1563"/>
      <c r="E16" s="1563"/>
      <c r="F16" s="1563"/>
      <c r="G16" s="1563"/>
      <c r="H16" s="1563"/>
      <c r="I16" s="1563"/>
      <c r="J16" s="1563"/>
      <c r="K16" s="1563"/>
      <c r="L16" s="1563"/>
      <c r="M16" s="1563"/>
      <c r="N16" s="1563"/>
      <c r="O16" s="1563"/>
      <c r="P16" s="1563"/>
      <c r="Q16" s="1563"/>
      <c r="R16" s="1563"/>
      <c r="S16" s="1563"/>
      <c r="T16" s="1563"/>
      <c r="U16" s="1563"/>
      <c r="V16" s="1563"/>
      <c r="W16" s="1563"/>
      <c r="X16" s="1563"/>
      <c r="Y16" s="1563"/>
      <c r="Z16" s="1563"/>
      <c r="AA16" s="1563"/>
      <c r="AB16" s="1563"/>
      <c r="AC16" s="1563"/>
      <c r="AD16" s="1563"/>
      <c r="AE16" s="1563"/>
    </row>
    <row r="17" spans="1:31" ht="15.6" customHeight="1">
      <c r="A17" s="1563"/>
      <c r="B17" s="1563"/>
      <c r="C17" s="1563"/>
      <c r="D17" s="1563"/>
      <c r="E17" s="1563"/>
      <c r="F17" s="1563"/>
      <c r="G17" s="1563"/>
      <c r="H17" s="1563"/>
      <c r="I17" s="1563"/>
      <c r="J17" s="1563"/>
      <c r="K17" s="1563"/>
      <c r="L17" s="1563"/>
      <c r="M17" s="1563"/>
      <c r="N17" s="1563"/>
      <c r="O17" s="1563"/>
      <c r="P17" s="1563"/>
      <c r="Q17" s="1563"/>
      <c r="R17" s="1563"/>
      <c r="S17" s="1563"/>
      <c r="T17" s="1563"/>
      <c r="U17" s="1563"/>
      <c r="V17" s="1563"/>
      <c r="W17" s="1563"/>
      <c r="X17" s="1563"/>
      <c r="Y17" s="1563"/>
      <c r="Z17" s="1563"/>
      <c r="AA17" s="1563"/>
      <c r="AB17" s="1563"/>
      <c r="AC17" s="1563"/>
      <c r="AD17" s="1563"/>
      <c r="AE17" s="1563"/>
    </row>
    <row r="18" spans="1:31" ht="15.6" customHeight="1"/>
    <row r="19" spans="1:31" ht="15.6" customHeight="1">
      <c r="P19" s="70" t="s">
        <v>1512</v>
      </c>
    </row>
    <row r="20" spans="1:31" ht="15.6" customHeight="1"/>
    <row r="21" spans="1:31" ht="15.6" customHeight="1">
      <c r="C21" s="1929" t="s">
        <v>1515</v>
      </c>
      <c r="D21" s="1930"/>
      <c r="E21" s="1930"/>
      <c r="F21" s="1930"/>
      <c r="G21" s="1930"/>
      <c r="H21" s="1930"/>
      <c r="I21" s="1931"/>
      <c r="J21" s="1925"/>
      <c r="K21" s="1926"/>
      <c r="L21" s="1926"/>
      <c r="M21" s="1926"/>
      <c r="N21" s="1926"/>
      <c r="O21" s="1926"/>
      <c r="P21" s="1926"/>
      <c r="Q21" s="1926"/>
      <c r="R21" s="1926"/>
      <c r="S21" s="1926"/>
      <c r="T21" s="1926"/>
      <c r="U21" s="1926"/>
      <c r="V21" s="1926"/>
      <c r="W21" s="1926"/>
      <c r="X21" s="1926"/>
      <c r="Y21" s="1926"/>
      <c r="Z21" s="1926"/>
      <c r="AA21" s="1926"/>
      <c r="AB21" s="1926"/>
      <c r="AC21" s="1926"/>
      <c r="AD21" s="1927"/>
    </row>
    <row r="22" spans="1:31" ht="15.6" customHeight="1">
      <c r="C22" s="1929" t="s">
        <v>1516</v>
      </c>
      <c r="D22" s="1930"/>
      <c r="E22" s="1930"/>
      <c r="F22" s="1930"/>
      <c r="G22" s="1930"/>
      <c r="H22" s="1930"/>
      <c r="I22" s="1931"/>
      <c r="J22" s="1925"/>
      <c r="K22" s="1926"/>
      <c r="L22" s="1926"/>
      <c r="M22" s="1926"/>
      <c r="N22" s="1926"/>
      <c r="O22" s="1926"/>
      <c r="P22" s="1926"/>
      <c r="Q22" s="1926"/>
      <c r="R22" s="1926"/>
      <c r="S22" s="1926"/>
      <c r="T22" s="1926"/>
      <c r="U22" s="1926"/>
      <c r="V22" s="1926"/>
      <c r="W22" s="1926"/>
      <c r="X22" s="1926"/>
      <c r="Y22" s="1926"/>
      <c r="Z22" s="1926"/>
      <c r="AA22" s="1926"/>
      <c r="AB22" s="1926"/>
      <c r="AC22" s="1926"/>
      <c r="AD22" s="1927"/>
    </row>
    <row r="23" spans="1:31" ht="15.6" customHeight="1">
      <c r="C23" s="1929" t="s">
        <v>1517</v>
      </c>
      <c r="D23" s="1930"/>
      <c r="E23" s="1930"/>
      <c r="F23" s="1930"/>
      <c r="G23" s="1930"/>
      <c r="H23" s="1930"/>
      <c r="I23" s="1931"/>
      <c r="J23" s="1925"/>
      <c r="K23" s="1926"/>
      <c r="L23" s="1926"/>
      <c r="M23" s="1926"/>
      <c r="N23" s="1926"/>
      <c r="O23" s="1926"/>
      <c r="P23" s="1926"/>
      <c r="Q23" s="1926"/>
      <c r="R23" s="1926"/>
      <c r="S23" s="1926"/>
      <c r="T23" s="1926"/>
      <c r="U23" s="1926"/>
      <c r="V23" s="1926"/>
      <c r="W23" s="1926"/>
      <c r="X23" s="1926"/>
      <c r="Y23" s="1926"/>
      <c r="Z23" s="1926"/>
      <c r="AA23" s="1926"/>
      <c r="AB23" s="1926"/>
      <c r="AC23" s="1926"/>
      <c r="AD23" s="1927"/>
    </row>
    <row r="24" spans="1:31" ht="15.6" customHeight="1">
      <c r="C24" s="1929" t="s">
        <v>1518</v>
      </c>
      <c r="D24" s="1930"/>
      <c r="E24" s="1930"/>
      <c r="F24" s="1930"/>
      <c r="G24" s="1930"/>
      <c r="H24" s="1930"/>
      <c r="I24" s="1931"/>
      <c r="J24" s="1925"/>
      <c r="K24" s="1926"/>
      <c r="L24" s="1926"/>
      <c r="M24" s="1926"/>
      <c r="N24" s="1926"/>
      <c r="O24" s="1926"/>
      <c r="P24" s="1926"/>
      <c r="Q24" s="1926"/>
      <c r="R24" s="1926"/>
      <c r="S24" s="1926"/>
      <c r="T24" s="1926"/>
      <c r="U24" s="1926"/>
      <c r="V24" s="1926"/>
      <c r="W24" s="1926"/>
      <c r="X24" s="1926"/>
      <c r="Y24" s="1926"/>
      <c r="Z24" s="1926"/>
      <c r="AA24" s="1926"/>
      <c r="AB24" s="1926"/>
      <c r="AC24" s="1926"/>
      <c r="AD24" s="1927"/>
    </row>
    <row r="25" spans="1:31" ht="15.6" customHeight="1">
      <c r="C25" s="1929" t="s">
        <v>1519</v>
      </c>
      <c r="D25" s="1930"/>
      <c r="E25" s="1930"/>
      <c r="F25" s="1930"/>
      <c r="G25" s="1930"/>
      <c r="H25" s="1930"/>
      <c r="I25" s="1931"/>
      <c r="J25" s="1925"/>
      <c r="K25" s="1926"/>
      <c r="L25" s="1926"/>
      <c r="M25" s="1926"/>
      <c r="N25" s="1926"/>
      <c r="O25" s="1926"/>
      <c r="P25" s="1926"/>
      <c r="Q25" s="1926"/>
      <c r="R25" s="1926"/>
      <c r="S25" s="1926"/>
      <c r="T25" s="1926"/>
      <c r="U25" s="1926"/>
      <c r="V25" s="1926"/>
      <c r="W25" s="1926"/>
      <c r="X25" s="1926"/>
      <c r="Y25" s="1926"/>
      <c r="Z25" s="1926"/>
      <c r="AA25" s="1926"/>
      <c r="AB25" s="1926"/>
      <c r="AC25" s="1926"/>
      <c r="AD25" s="1927"/>
    </row>
    <row r="26" spans="1:31" ht="15.6" customHeight="1">
      <c r="C26" s="1928" t="s">
        <v>1513</v>
      </c>
      <c r="D26" s="1928"/>
      <c r="E26" s="1928"/>
      <c r="F26" s="1928"/>
      <c r="G26" s="1928"/>
      <c r="H26" s="1928"/>
      <c r="I26" s="1928"/>
      <c r="J26" s="1928"/>
      <c r="K26" s="1928"/>
      <c r="L26" s="1928"/>
      <c r="M26" s="1928"/>
      <c r="N26" s="1928"/>
      <c r="O26" s="1928"/>
      <c r="P26" s="1928"/>
      <c r="Q26" s="1928"/>
      <c r="R26" s="1928"/>
      <c r="S26" s="1928"/>
      <c r="T26" s="1928"/>
      <c r="U26" s="1928"/>
      <c r="V26" s="1928"/>
      <c r="W26" s="1928"/>
      <c r="X26" s="1928"/>
    </row>
    <row r="27" spans="1:31" ht="15.6" customHeight="1">
      <c r="C27" s="1508" t="s">
        <v>1514</v>
      </c>
      <c r="D27" s="1508"/>
      <c r="E27" s="1508"/>
      <c r="F27" s="1508"/>
      <c r="G27" s="1508"/>
      <c r="H27" s="1508"/>
      <c r="I27" s="1508"/>
      <c r="J27" s="1508"/>
      <c r="K27" s="1508"/>
      <c r="L27" s="1508"/>
      <c r="M27" s="1508"/>
      <c r="N27" s="1508"/>
      <c r="O27" s="1508"/>
      <c r="P27" s="1508"/>
      <c r="Q27" s="1508"/>
      <c r="R27" s="1508"/>
      <c r="S27" s="1508"/>
      <c r="T27" s="1508"/>
      <c r="U27" s="1508"/>
      <c r="V27" s="1508"/>
      <c r="W27" s="1508"/>
      <c r="X27" s="1508"/>
    </row>
  </sheetData>
  <mergeCells count="17">
    <mergeCell ref="C26:X26"/>
    <mergeCell ref="C27:X27"/>
    <mergeCell ref="Z9:AE9"/>
    <mergeCell ref="C21:I21"/>
    <mergeCell ref="C22:I22"/>
    <mergeCell ref="C23:I23"/>
    <mergeCell ref="C24:I24"/>
    <mergeCell ref="C25:I25"/>
    <mergeCell ref="J21:AD21"/>
    <mergeCell ref="J22:AD22"/>
    <mergeCell ref="J23:AD23"/>
    <mergeCell ref="J24:AD24"/>
    <mergeCell ref="Z3:AE3"/>
    <mergeCell ref="A12:AG12"/>
    <mergeCell ref="A14:AE17"/>
    <mergeCell ref="Z8:AE8"/>
    <mergeCell ref="J25:AD2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311</v>
      </c>
    </row>
    <row r="2" spans="1:5">
      <c r="A2" s="80" t="s">
        <v>302</v>
      </c>
      <c r="B2" s="80" t="s">
        <v>307</v>
      </c>
      <c r="C2" s="80" t="s">
        <v>308</v>
      </c>
      <c r="D2" s="80" t="s">
        <v>309</v>
      </c>
    </row>
    <row r="3" spans="1:5">
      <c r="A3" s="79" t="s">
        <v>258</v>
      </c>
      <c r="B3" s="79" t="s">
        <v>258</v>
      </c>
      <c r="C3" s="79" t="s">
        <v>258</v>
      </c>
      <c r="D3" s="79" t="s">
        <v>258</v>
      </c>
    </row>
    <row r="4" spans="1:5">
      <c r="A4" s="79" t="s">
        <v>303</v>
      </c>
      <c r="B4" s="79" t="s">
        <v>303</v>
      </c>
      <c r="C4" s="79" t="s">
        <v>303</v>
      </c>
      <c r="D4" s="79" t="s">
        <v>303</v>
      </c>
    </row>
    <row r="5" spans="1:5">
      <c r="A5" s="79" t="s">
        <v>213</v>
      </c>
      <c r="B5" s="79" t="s">
        <v>304</v>
      </c>
      <c r="C5" s="79" t="s">
        <v>304</v>
      </c>
      <c r="D5" s="79" t="s">
        <v>259</v>
      </c>
    </row>
    <row r="6" spans="1:5">
      <c r="A6" s="79" t="s">
        <v>304</v>
      </c>
      <c r="B6" s="79" t="s">
        <v>259</v>
      </c>
      <c r="C6" s="79" t="s">
        <v>310</v>
      </c>
      <c r="D6" s="79" t="s">
        <v>1666</v>
      </c>
    </row>
    <row r="7" spans="1:5">
      <c r="A7" s="79" t="s">
        <v>259</v>
      </c>
      <c r="B7" s="79" t="s">
        <v>1663</v>
      </c>
      <c r="C7" s="79" t="s">
        <v>259</v>
      </c>
      <c r="D7" s="79" t="s">
        <v>1668</v>
      </c>
    </row>
    <row r="8" spans="1:5">
      <c r="A8" s="79" t="s">
        <v>305</v>
      </c>
      <c r="B8" s="79" t="s">
        <v>1664</v>
      </c>
      <c r="C8" s="79" t="s">
        <v>1665</v>
      </c>
      <c r="D8" s="79" t="s">
        <v>306</v>
      </c>
    </row>
    <row r="9" spans="1:5">
      <c r="A9" s="79" t="s">
        <v>306</v>
      </c>
      <c r="B9" s="79" t="s">
        <v>306</v>
      </c>
      <c r="C9" s="79" t="s">
        <v>1667</v>
      </c>
      <c r="D9" s="79"/>
    </row>
    <row r="10" spans="1:5">
      <c r="A10" s="79"/>
      <c r="B10" s="79"/>
      <c r="C10" s="79" t="s">
        <v>306</v>
      </c>
      <c r="D10" s="79"/>
    </row>
    <row r="13" spans="1:5">
      <c r="A13" t="s">
        <v>301</v>
      </c>
    </row>
    <row r="14" spans="1:5">
      <c r="A14" s="80" t="s">
        <v>935</v>
      </c>
      <c r="B14" s="80" t="s">
        <v>4</v>
      </c>
      <c r="C14" s="80" t="s">
        <v>21</v>
      </c>
      <c r="D14" s="80" t="s">
        <v>1909</v>
      </c>
      <c r="E14" s="80" t="s">
        <v>312</v>
      </c>
    </row>
    <row r="15" spans="1:5">
      <c r="A15" s="79" t="s">
        <v>9</v>
      </c>
      <c r="B15" s="79" t="s">
        <v>302</v>
      </c>
      <c r="C15" s="79" t="s">
        <v>258</v>
      </c>
      <c r="D15" s="76" t="str">
        <f>A15&amp;B15&amp;C15</f>
        <v>〇田急傾斜</v>
      </c>
      <c r="E15" s="605">
        <v>21000</v>
      </c>
    </row>
    <row r="16" spans="1:5">
      <c r="A16" s="79" t="s">
        <v>9</v>
      </c>
      <c r="B16" s="79" t="s">
        <v>302</v>
      </c>
      <c r="C16" s="79" t="s">
        <v>303</v>
      </c>
      <c r="D16" s="76" t="str">
        <f t="shared" ref="D16:D22" si="0">A16&amp;B16&amp;C16</f>
        <v>〇田緩傾斜</v>
      </c>
      <c r="E16" s="605">
        <v>8000</v>
      </c>
    </row>
    <row r="17" spans="1:5">
      <c r="A17" s="79" t="s">
        <v>9</v>
      </c>
      <c r="B17" s="79" t="s">
        <v>302</v>
      </c>
      <c r="C17" s="79" t="s">
        <v>213</v>
      </c>
      <c r="D17" s="76" t="str">
        <f t="shared" si="0"/>
        <v>〇田小区画・不整形</v>
      </c>
      <c r="E17" s="605">
        <v>8000</v>
      </c>
    </row>
    <row r="18" spans="1:5">
      <c r="A18" s="79" t="s">
        <v>9</v>
      </c>
      <c r="B18" s="79" t="s">
        <v>302</v>
      </c>
      <c r="C18" s="79" t="s">
        <v>304</v>
      </c>
      <c r="D18" s="76" t="str">
        <f t="shared" si="0"/>
        <v>〇田高齢化・耕作放棄率</v>
      </c>
      <c r="E18" s="605">
        <v>8000</v>
      </c>
    </row>
    <row r="19" spans="1:5">
      <c r="A19" s="79" t="s">
        <v>9</v>
      </c>
      <c r="B19" s="79" t="s">
        <v>302</v>
      </c>
      <c r="C19" s="79" t="s">
        <v>259</v>
      </c>
      <c r="D19" s="76" t="str">
        <f t="shared" si="0"/>
        <v>〇田特認基準</v>
      </c>
      <c r="E19" s="605">
        <v>8000</v>
      </c>
    </row>
    <row r="20" spans="1:5">
      <c r="A20" s="79" t="s">
        <v>9</v>
      </c>
      <c r="B20" s="79" t="s">
        <v>302</v>
      </c>
      <c r="C20" s="79" t="s">
        <v>305</v>
      </c>
      <c r="D20" s="76" t="str">
        <f t="shared" si="0"/>
        <v>〇田交付対象外</v>
      </c>
      <c r="E20" s="605">
        <v>0</v>
      </c>
    </row>
    <row r="21" spans="1:5">
      <c r="A21" s="79" t="s">
        <v>9</v>
      </c>
      <c r="B21" s="79" t="s">
        <v>302</v>
      </c>
      <c r="C21" s="79" t="s">
        <v>306</v>
      </c>
      <c r="D21" s="76" t="str">
        <f t="shared" si="0"/>
        <v>〇田協定に含めない管理すべき農用地</v>
      </c>
      <c r="E21" s="605">
        <v>0</v>
      </c>
    </row>
    <row r="22" spans="1:5">
      <c r="A22" s="79" t="s">
        <v>9</v>
      </c>
      <c r="B22" s="79" t="s">
        <v>307</v>
      </c>
      <c r="C22" s="79" t="s">
        <v>258</v>
      </c>
      <c r="D22" s="76" t="str">
        <f t="shared" si="0"/>
        <v>〇畑急傾斜</v>
      </c>
      <c r="E22" s="605">
        <v>11500</v>
      </c>
    </row>
    <row r="23" spans="1:5">
      <c r="A23" s="79" t="s">
        <v>9</v>
      </c>
      <c r="B23" s="79" t="s">
        <v>307</v>
      </c>
      <c r="C23" s="79" t="s">
        <v>303</v>
      </c>
      <c r="D23" s="76" t="str">
        <f t="shared" ref="D23:D42" si="1">A23&amp;B23&amp;C23</f>
        <v>〇畑緩傾斜</v>
      </c>
      <c r="E23" s="605">
        <v>3500</v>
      </c>
    </row>
    <row r="24" spans="1:5">
      <c r="A24" s="79" t="s">
        <v>9</v>
      </c>
      <c r="B24" s="79" t="s">
        <v>307</v>
      </c>
      <c r="C24" s="79" t="s">
        <v>304</v>
      </c>
      <c r="D24" s="76" t="str">
        <f t="shared" si="1"/>
        <v>〇畑高齢化・耕作放棄率</v>
      </c>
      <c r="E24" s="605">
        <v>3500</v>
      </c>
    </row>
    <row r="25" spans="1:5">
      <c r="A25" s="79" t="s">
        <v>9</v>
      </c>
      <c r="B25" s="79" t="s">
        <v>307</v>
      </c>
      <c r="C25" s="79" t="s">
        <v>259</v>
      </c>
      <c r="D25" s="76" t="str">
        <f t="shared" si="1"/>
        <v>〇畑特認基準</v>
      </c>
      <c r="E25" s="605">
        <v>3500</v>
      </c>
    </row>
    <row r="26" spans="1:5">
      <c r="A26" s="79" t="s">
        <v>9</v>
      </c>
      <c r="B26" s="79" t="s">
        <v>307</v>
      </c>
      <c r="C26" s="79" t="s">
        <v>1663</v>
      </c>
      <c r="D26" s="76" t="str">
        <f t="shared" si="1"/>
        <v>〇畑交付対象外（田畑混在地）</v>
      </c>
      <c r="E26" s="605">
        <v>0</v>
      </c>
    </row>
    <row r="27" spans="1:5">
      <c r="A27" s="79" t="s">
        <v>9</v>
      </c>
      <c r="B27" s="79" t="s">
        <v>307</v>
      </c>
      <c r="C27" s="79" t="s">
        <v>1664</v>
      </c>
      <c r="D27" s="76" t="str">
        <f t="shared" si="1"/>
        <v>〇畑交付対象外（田畑混在地以外）</v>
      </c>
      <c r="E27" s="605">
        <v>0</v>
      </c>
    </row>
    <row r="28" spans="1:5">
      <c r="A28" s="79" t="s">
        <v>9</v>
      </c>
      <c r="B28" s="79" t="s">
        <v>307</v>
      </c>
      <c r="C28" s="79" t="s">
        <v>306</v>
      </c>
      <c r="D28" s="76" t="str">
        <f t="shared" si="1"/>
        <v>〇畑協定に含めない管理すべき農用地</v>
      </c>
      <c r="E28" s="605">
        <v>0</v>
      </c>
    </row>
    <row r="29" spans="1:5">
      <c r="A29" s="79" t="s">
        <v>9</v>
      </c>
      <c r="B29" s="79" t="s">
        <v>308</v>
      </c>
      <c r="C29" s="79" t="s">
        <v>258</v>
      </c>
      <c r="D29" s="76" t="str">
        <f t="shared" si="1"/>
        <v>〇草地急傾斜</v>
      </c>
      <c r="E29" s="605">
        <v>10500</v>
      </c>
    </row>
    <row r="30" spans="1:5">
      <c r="A30" s="79" t="s">
        <v>9</v>
      </c>
      <c r="B30" s="79" t="s">
        <v>308</v>
      </c>
      <c r="C30" s="79" t="s">
        <v>303</v>
      </c>
      <c r="D30" s="76" t="str">
        <f t="shared" si="1"/>
        <v>〇草地緩傾斜</v>
      </c>
      <c r="E30" s="605">
        <v>3000</v>
      </c>
    </row>
    <row r="31" spans="1:5">
      <c r="A31" s="79" t="s">
        <v>9</v>
      </c>
      <c r="B31" s="79" t="s">
        <v>308</v>
      </c>
      <c r="C31" s="79" t="s">
        <v>304</v>
      </c>
      <c r="D31" s="76" t="str">
        <f t="shared" si="1"/>
        <v>〇草地高齢化・耕作放棄率</v>
      </c>
      <c r="E31" s="605">
        <v>3000</v>
      </c>
    </row>
    <row r="32" spans="1:5">
      <c r="A32" s="79" t="s">
        <v>9</v>
      </c>
      <c r="B32" s="79" t="s">
        <v>308</v>
      </c>
      <c r="C32" s="79" t="s">
        <v>310</v>
      </c>
      <c r="D32" s="76" t="str">
        <f t="shared" si="1"/>
        <v>〇草地草地比率の高い草地</v>
      </c>
      <c r="E32" s="605">
        <v>1500</v>
      </c>
    </row>
    <row r="33" spans="1:5">
      <c r="A33" s="79" t="s">
        <v>9</v>
      </c>
      <c r="B33" s="79" t="s">
        <v>308</v>
      </c>
      <c r="C33" s="79" t="s">
        <v>259</v>
      </c>
      <c r="D33" s="76" t="str">
        <f t="shared" si="1"/>
        <v>〇草地特認基準</v>
      </c>
      <c r="E33" s="605">
        <v>3000</v>
      </c>
    </row>
    <row r="34" spans="1:5">
      <c r="A34" s="79" t="s">
        <v>9</v>
      </c>
      <c r="B34" s="79" t="s">
        <v>308</v>
      </c>
      <c r="C34" s="79" t="s">
        <v>1665</v>
      </c>
      <c r="D34" s="76" t="str">
        <f t="shared" si="1"/>
        <v>〇草地交付対象外（田草地混在地）</v>
      </c>
      <c r="E34" s="605">
        <v>0</v>
      </c>
    </row>
    <row r="35" spans="1:5">
      <c r="A35" s="79" t="s">
        <v>9</v>
      </c>
      <c r="B35" s="79" t="s">
        <v>308</v>
      </c>
      <c r="C35" s="79" t="s">
        <v>1667</v>
      </c>
      <c r="D35" s="76" t="str">
        <f t="shared" si="1"/>
        <v>〇草地交付対象外（田草地混在地以外）</v>
      </c>
      <c r="E35" s="605">
        <v>0</v>
      </c>
    </row>
    <row r="36" spans="1:5">
      <c r="A36" s="79" t="s">
        <v>9</v>
      </c>
      <c r="B36" s="79" t="s">
        <v>308</v>
      </c>
      <c r="C36" s="79" t="s">
        <v>306</v>
      </c>
      <c r="D36" s="76" t="str">
        <f t="shared" si="1"/>
        <v>〇草地協定に含めない管理すべき農用地</v>
      </c>
      <c r="E36" s="605">
        <v>0</v>
      </c>
    </row>
    <row r="37" spans="1:5">
      <c r="A37" s="79" t="s">
        <v>9</v>
      </c>
      <c r="B37" s="79" t="s">
        <v>309</v>
      </c>
      <c r="C37" s="79" t="s">
        <v>258</v>
      </c>
      <c r="D37" s="76" t="str">
        <f t="shared" si="1"/>
        <v>〇採草放牧地急傾斜</v>
      </c>
      <c r="E37" s="605">
        <v>1000</v>
      </c>
    </row>
    <row r="38" spans="1:5">
      <c r="A38" s="79" t="s">
        <v>9</v>
      </c>
      <c r="B38" s="79" t="s">
        <v>309</v>
      </c>
      <c r="C38" s="79" t="s">
        <v>303</v>
      </c>
      <c r="D38" s="76" t="str">
        <f t="shared" si="1"/>
        <v>〇採草放牧地緩傾斜</v>
      </c>
      <c r="E38" s="605">
        <v>300</v>
      </c>
    </row>
    <row r="39" spans="1:5">
      <c r="A39" s="79" t="s">
        <v>9</v>
      </c>
      <c r="B39" s="79" t="s">
        <v>309</v>
      </c>
      <c r="C39" s="79" t="s">
        <v>259</v>
      </c>
      <c r="D39" s="76" t="str">
        <f t="shared" si="1"/>
        <v>〇採草放牧地特認基準</v>
      </c>
      <c r="E39" s="605">
        <v>300</v>
      </c>
    </row>
    <row r="40" spans="1:5">
      <c r="A40" s="79" t="s">
        <v>9</v>
      </c>
      <c r="B40" s="79" t="s">
        <v>309</v>
      </c>
      <c r="C40" s="79" t="s">
        <v>1666</v>
      </c>
      <c r="D40" s="76" t="str">
        <f t="shared" si="1"/>
        <v>〇採草放牧地交付対象外（田採草放牧地混在地）</v>
      </c>
      <c r="E40" s="605">
        <v>0</v>
      </c>
    </row>
    <row r="41" spans="1:5">
      <c r="A41" s="79" t="s">
        <v>9</v>
      </c>
      <c r="B41" s="79" t="s">
        <v>309</v>
      </c>
      <c r="C41" s="79" t="s">
        <v>1668</v>
      </c>
      <c r="D41" s="76" t="str">
        <f t="shared" si="1"/>
        <v>〇採草放牧地交付対象外（田採草放牧地混在地以外）</v>
      </c>
      <c r="E41" s="605">
        <v>0</v>
      </c>
    </row>
    <row r="42" spans="1:5">
      <c r="A42" s="79" t="s">
        <v>9</v>
      </c>
      <c r="B42" s="79" t="s">
        <v>309</v>
      </c>
      <c r="C42" s="79" t="s">
        <v>306</v>
      </c>
      <c r="D42" s="76" t="str">
        <f t="shared" si="1"/>
        <v>〇採草放牧地協定に含めない管理すべき農用地</v>
      </c>
      <c r="E42" s="605">
        <v>0</v>
      </c>
    </row>
    <row r="43" spans="1:5">
      <c r="A43" s="79"/>
      <c r="B43" s="79" t="s">
        <v>302</v>
      </c>
      <c r="C43" s="79" t="s">
        <v>258</v>
      </c>
      <c r="D43" s="76" t="str">
        <f>A43&amp;B43&amp;C43</f>
        <v>田急傾斜</v>
      </c>
      <c r="E43" s="605">
        <f t="shared" ref="E43:E48" si="2">E15*0.8</f>
        <v>16800</v>
      </c>
    </row>
    <row r="44" spans="1:5">
      <c r="A44" s="79"/>
      <c r="B44" s="79" t="s">
        <v>302</v>
      </c>
      <c r="C44" s="79" t="s">
        <v>303</v>
      </c>
      <c r="D44" s="76" t="str">
        <f t="shared" ref="D44:D70" si="3">A44&amp;B44&amp;C44</f>
        <v>田緩傾斜</v>
      </c>
      <c r="E44" s="605">
        <f t="shared" si="2"/>
        <v>6400</v>
      </c>
    </row>
    <row r="45" spans="1:5">
      <c r="A45" s="79"/>
      <c r="B45" s="79" t="s">
        <v>302</v>
      </c>
      <c r="C45" s="79" t="s">
        <v>213</v>
      </c>
      <c r="D45" s="76" t="str">
        <f t="shared" si="3"/>
        <v>田小区画・不整形</v>
      </c>
      <c r="E45" s="605">
        <f t="shared" si="2"/>
        <v>6400</v>
      </c>
    </row>
    <row r="46" spans="1:5">
      <c r="A46" s="79"/>
      <c r="B46" s="79" t="s">
        <v>302</v>
      </c>
      <c r="C46" s="79" t="s">
        <v>304</v>
      </c>
      <c r="D46" s="76" t="str">
        <f t="shared" si="3"/>
        <v>田高齢化・耕作放棄率</v>
      </c>
      <c r="E46" s="605">
        <f t="shared" si="2"/>
        <v>6400</v>
      </c>
    </row>
    <row r="47" spans="1:5">
      <c r="A47" s="79"/>
      <c r="B47" s="79" t="s">
        <v>302</v>
      </c>
      <c r="C47" s="79" t="s">
        <v>259</v>
      </c>
      <c r="D47" s="76" t="str">
        <f t="shared" si="3"/>
        <v>田特認基準</v>
      </c>
      <c r="E47" s="605">
        <f t="shared" si="2"/>
        <v>6400</v>
      </c>
    </row>
    <row r="48" spans="1:5">
      <c r="A48" s="79"/>
      <c r="B48" s="79" t="s">
        <v>302</v>
      </c>
      <c r="C48" s="79" t="s">
        <v>305</v>
      </c>
      <c r="D48" s="76" t="str">
        <f t="shared" si="3"/>
        <v>田交付対象外</v>
      </c>
      <c r="E48" s="605">
        <f t="shared" si="2"/>
        <v>0</v>
      </c>
    </row>
    <row r="49" spans="1:5">
      <c r="A49" s="79"/>
      <c r="B49" s="79" t="s">
        <v>302</v>
      </c>
      <c r="C49" s="79" t="s">
        <v>306</v>
      </c>
      <c r="D49" s="76" t="str">
        <f t="shared" si="3"/>
        <v>田協定に含めない管理すべき農用地</v>
      </c>
      <c r="E49" s="605">
        <v>0</v>
      </c>
    </row>
    <row r="50" spans="1:5">
      <c r="A50" s="79"/>
      <c r="B50" s="79" t="s">
        <v>307</v>
      </c>
      <c r="C50" s="79" t="s">
        <v>258</v>
      </c>
      <c r="D50" s="76" t="str">
        <f t="shared" si="3"/>
        <v>畑急傾斜</v>
      </c>
      <c r="E50" s="605">
        <f t="shared" ref="E50:E70" si="4">E22*0.8</f>
        <v>9200</v>
      </c>
    </row>
    <row r="51" spans="1:5">
      <c r="A51" s="79"/>
      <c r="B51" s="79" t="s">
        <v>307</v>
      </c>
      <c r="C51" s="79" t="s">
        <v>303</v>
      </c>
      <c r="D51" s="76" t="str">
        <f t="shared" si="3"/>
        <v>畑緩傾斜</v>
      </c>
      <c r="E51" s="605">
        <f t="shared" si="4"/>
        <v>2800</v>
      </c>
    </row>
    <row r="52" spans="1:5">
      <c r="A52" s="79"/>
      <c r="B52" s="79" t="s">
        <v>307</v>
      </c>
      <c r="C52" s="79" t="s">
        <v>304</v>
      </c>
      <c r="D52" s="76" t="str">
        <f t="shared" si="3"/>
        <v>畑高齢化・耕作放棄率</v>
      </c>
      <c r="E52" s="605">
        <f t="shared" si="4"/>
        <v>2800</v>
      </c>
    </row>
    <row r="53" spans="1:5">
      <c r="A53" s="79"/>
      <c r="B53" s="79" t="s">
        <v>307</v>
      </c>
      <c r="C53" s="79" t="s">
        <v>259</v>
      </c>
      <c r="D53" s="76" t="str">
        <f t="shared" si="3"/>
        <v>畑特認基準</v>
      </c>
      <c r="E53" s="605">
        <f t="shared" si="4"/>
        <v>2800</v>
      </c>
    </row>
    <row r="54" spans="1:5">
      <c r="A54" s="79"/>
      <c r="B54" s="79" t="s">
        <v>307</v>
      </c>
      <c r="C54" s="79" t="s">
        <v>1663</v>
      </c>
      <c r="D54" s="76" t="str">
        <f t="shared" si="3"/>
        <v>畑交付対象外（田畑混在地）</v>
      </c>
      <c r="E54" s="605">
        <f t="shared" si="4"/>
        <v>0</v>
      </c>
    </row>
    <row r="55" spans="1:5">
      <c r="A55" s="79"/>
      <c r="B55" s="79" t="s">
        <v>307</v>
      </c>
      <c r="C55" s="79" t="s">
        <v>1664</v>
      </c>
      <c r="D55" s="76" t="str">
        <f t="shared" si="3"/>
        <v>畑交付対象外（田畑混在地以外）</v>
      </c>
      <c r="E55" s="605">
        <f t="shared" si="4"/>
        <v>0</v>
      </c>
    </row>
    <row r="56" spans="1:5">
      <c r="A56" s="79"/>
      <c r="B56" s="79" t="s">
        <v>307</v>
      </c>
      <c r="C56" s="79" t="s">
        <v>306</v>
      </c>
      <c r="D56" s="76" t="str">
        <f t="shared" si="3"/>
        <v>畑協定に含めない管理すべき農用地</v>
      </c>
      <c r="E56" s="605">
        <f t="shared" si="4"/>
        <v>0</v>
      </c>
    </row>
    <row r="57" spans="1:5">
      <c r="A57" s="79"/>
      <c r="B57" s="79" t="s">
        <v>308</v>
      </c>
      <c r="C57" s="79" t="s">
        <v>258</v>
      </c>
      <c r="D57" s="76" t="str">
        <f t="shared" si="3"/>
        <v>草地急傾斜</v>
      </c>
      <c r="E57" s="605">
        <f t="shared" si="4"/>
        <v>8400</v>
      </c>
    </row>
    <row r="58" spans="1:5">
      <c r="A58" s="79"/>
      <c r="B58" s="79" t="s">
        <v>308</v>
      </c>
      <c r="C58" s="79" t="s">
        <v>303</v>
      </c>
      <c r="D58" s="76" t="str">
        <f t="shared" si="3"/>
        <v>草地緩傾斜</v>
      </c>
      <c r="E58" s="605">
        <f t="shared" si="4"/>
        <v>2400</v>
      </c>
    </row>
    <row r="59" spans="1:5">
      <c r="A59" s="79"/>
      <c r="B59" s="79" t="s">
        <v>308</v>
      </c>
      <c r="C59" s="79" t="s">
        <v>304</v>
      </c>
      <c r="D59" s="76" t="str">
        <f t="shared" si="3"/>
        <v>草地高齢化・耕作放棄率</v>
      </c>
      <c r="E59" s="605">
        <f t="shared" si="4"/>
        <v>2400</v>
      </c>
    </row>
    <row r="60" spans="1:5">
      <c r="A60" s="79"/>
      <c r="B60" s="79" t="s">
        <v>308</v>
      </c>
      <c r="C60" s="79" t="s">
        <v>310</v>
      </c>
      <c r="D60" s="76" t="str">
        <f t="shared" si="3"/>
        <v>草地草地比率の高い草地</v>
      </c>
      <c r="E60" s="605">
        <f t="shared" si="4"/>
        <v>1200</v>
      </c>
    </row>
    <row r="61" spans="1:5">
      <c r="A61" s="79"/>
      <c r="B61" s="79" t="s">
        <v>308</v>
      </c>
      <c r="C61" s="79" t="s">
        <v>259</v>
      </c>
      <c r="D61" s="76" t="str">
        <f t="shared" si="3"/>
        <v>草地特認基準</v>
      </c>
      <c r="E61" s="605">
        <f t="shared" si="4"/>
        <v>2400</v>
      </c>
    </row>
    <row r="62" spans="1:5">
      <c r="A62" s="79"/>
      <c r="B62" s="79" t="s">
        <v>308</v>
      </c>
      <c r="C62" s="79" t="s">
        <v>1665</v>
      </c>
      <c r="D62" s="76" t="str">
        <f t="shared" si="3"/>
        <v>草地交付対象外（田草地混在地）</v>
      </c>
      <c r="E62" s="605">
        <f t="shared" si="4"/>
        <v>0</v>
      </c>
    </row>
    <row r="63" spans="1:5">
      <c r="A63" s="79"/>
      <c r="B63" s="79" t="s">
        <v>308</v>
      </c>
      <c r="C63" s="79" t="s">
        <v>1667</v>
      </c>
      <c r="D63" s="76" t="str">
        <f t="shared" si="3"/>
        <v>草地交付対象外（田草地混在地以外）</v>
      </c>
      <c r="E63" s="605">
        <f t="shared" si="4"/>
        <v>0</v>
      </c>
    </row>
    <row r="64" spans="1:5">
      <c r="A64" s="79"/>
      <c r="B64" s="79" t="s">
        <v>308</v>
      </c>
      <c r="C64" s="79" t="s">
        <v>306</v>
      </c>
      <c r="D64" s="76" t="str">
        <f t="shared" si="3"/>
        <v>草地協定に含めない管理すべき農用地</v>
      </c>
      <c r="E64" s="605">
        <f t="shared" si="4"/>
        <v>0</v>
      </c>
    </row>
    <row r="65" spans="1:5">
      <c r="A65" s="79"/>
      <c r="B65" s="79" t="s">
        <v>309</v>
      </c>
      <c r="C65" s="79" t="s">
        <v>258</v>
      </c>
      <c r="D65" s="76" t="str">
        <f t="shared" si="3"/>
        <v>採草放牧地急傾斜</v>
      </c>
      <c r="E65" s="605">
        <f t="shared" si="4"/>
        <v>800</v>
      </c>
    </row>
    <row r="66" spans="1:5">
      <c r="A66" s="79"/>
      <c r="B66" s="79" t="s">
        <v>309</v>
      </c>
      <c r="C66" s="79" t="s">
        <v>303</v>
      </c>
      <c r="D66" s="76" t="str">
        <f t="shared" si="3"/>
        <v>採草放牧地緩傾斜</v>
      </c>
      <c r="E66" s="605">
        <f t="shared" si="4"/>
        <v>240</v>
      </c>
    </row>
    <row r="67" spans="1:5">
      <c r="A67" s="79"/>
      <c r="B67" s="79" t="s">
        <v>309</v>
      </c>
      <c r="C67" s="79" t="s">
        <v>259</v>
      </c>
      <c r="D67" s="76" t="str">
        <f t="shared" si="3"/>
        <v>採草放牧地特認基準</v>
      </c>
      <c r="E67" s="605">
        <f t="shared" si="4"/>
        <v>240</v>
      </c>
    </row>
    <row r="68" spans="1:5">
      <c r="A68" s="79"/>
      <c r="B68" s="79" t="s">
        <v>309</v>
      </c>
      <c r="C68" s="79" t="s">
        <v>1666</v>
      </c>
      <c r="D68" s="76" t="str">
        <f t="shared" si="3"/>
        <v>採草放牧地交付対象外（田採草放牧地混在地）</v>
      </c>
      <c r="E68" s="605">
        <f t="shared" si="4"/>
        <v>0</v>
      </c>
    </row>
    <row r="69" spans="1:5">
      <c r="A69" s="79"/>
      <c r="B69" s="79" t="s">
        <v>309</v>
      </c>
      <c r="C69" s="79" t="s">
        <v>1668</v>
      </c>
      <c r="D69" s="76" t="str">
        <f t="shared" si="3"/>
        <v>採草放牧地交付対象外（田採草放牧地混在地以外）</v>
      </c>
      <c r="E69" s="605">
        <f t="shared" si="4"/>
        <v>0</v>
      </c>
    </row>
    <row r="70" spans="1:5">
      <c r="A70" s="79"/>
      <c r="B70" s="79" t="s">
        <v>309</v>
      </c>
      <c r="C70" s="79" t="s">
        <v>306</v>
      </c>
      <c r="D70" s="76" t="str">
        <f t="shared" si="3"/>
        <v>採草放牧地協定に含めない管理すべき農用地</v>
      </c>
      <c r="E70" s="605">
        <f t="shared" si="4"/>
        <v>0</v>
      </c>
    </row>
    <row r="74" spans="1:5">
      <c r="A74" t="s">
        <v>320</v>
      </c>
    </row>
    <row r="75" spans="1:5">
      <c r="A75" s="79" t="s">
        <v>405</v>
      </c>
    </row>
    <row r="76" spans="1:5">
      <c r="A76" s="79" t="s">
        <v>941</v>
      </c>
    </row>
    <row r="77" spans="1:5">
      <c r="A77" s="81" t="s">
        <v>942</v>
      </c>
    </row>
    <row r="78" spans="1:5">
      <c r="A78" s="81" t="s">
        <v>943</v>
      </c>
    </row>
    <row r="79" spans="1:5">
      <c r="A79" s="79" t="s">
        <v>321</v>
      </c>
    </row>
    <row r="80" spans="1:5">
      <c r="A80" s="79" t="s">
        <v>406</v>
      </c>
    </row>
    <row r="81" spans="1:1">
      <c r="A81" s="79"/>
    </row>
    <row r="82" spans="1:1">
      <c r="A82" s="79"/>
    </row>
  </sheetData>
  <phoneticPr fontId="3"/>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49F8-42C5-40E7-B873-E4328BB2DF69}">
  <dimension ref="A1:V65"/>
  <sheetViews>
    <sheetView showGridLines="0" zoomScale="77" zoomScaleNormal="96" zoomScaleSheetLayoutView="120" workbookViewId="0">
      <selection activeCell="C9" sqref="C9"/>
    </sheetView>
  </sheetViews>
  <sheetFormatPr defaultColWidth="9" defaultRowHeight="18.75"/>
  <cols>
    <col min="1" max="1" width="2.75" style="470" customWidth="1"/>
    <col min="2" max="3" width="11.125" style="470" customWidth="1"/>
    <col min="4" max="4" width="6.375" style="470" customWidth="1"/>
    <col min="5" max="6" width="7" style="470" customWidth="1"/>
    <col min="7" max="12" width="4.875" style="470" customWidth="1"/>
    <col min="13" max="13" width="9.125" style="470" customWidth="1"/>
    <col min="14" max="14" width="21" style="470" customWidth="1"/>
    <col min="15" max="15" width="26" style="470" customWidth="1"/>
    <col min="16" max="23" width="7.625" style="470" customWidth="1"/>
    <col min="24" max="16384" width="9" style="470"/>
  </cols>
  <sheetData>
    <row r="1" spans="1:22" ht="19.5">
      <c r="A1" s="469" t="s">
        <v>1510</v>
      </c>
      <c r="B1" s="491"/>
      <c r="O1" s="492"/>
    </row>
    <row r="2" spans="1:22" ht="24" customHeight="1">
      <c r="A2" s="493"/>
      <c r="C2" s="494"/>
      <c r="D2" s="494"/>
      <c r="E2" s="494"/>
      <c r="F2" s="494"/>
      <c r="G2" s="494"/>
      <c r="H2" s="494"/>
      <c r="I2" s="494"/>
      <c r="J2" s="494"/>
      <c r="K2" s="494"/>
      <c r="L2" s="494"/>
      <c r="M2" s="494"/>
      <c r="N2" s="379" t="s">
        <v>1509</v>
      </c>
      <c r="O2" s="527" t="str">
        <f>はじめに!D5</f>
        <v>あいうえお集落協定</v>
      </c>
      <c r="P2" s="494"/>
      <c r="Q2" s="494"/>
      <c r="R2" s="494"/>
      <c r="S2" s="494"/>
      <c r="T2" s="494"/>
      <c r="U2" s="494"/>
    </row>
    <row r="3" spans="1:22" ht="29.25" customHeight="1">
      <c r="C3" s="495"/>
      <c r="D3" s="495"/>
      <c r="E3" s="467"/>
      <c r="F3" s="795"/>
      <c r="G3" s="380" t="s">
        <v>1508</v>
      </c>
      <c r="H3" s="495"/>
      <c r="I3" s="495"/>
      <c r="J3" s="495"/>
      <c r="K3" s="495"/>
      <c r="M3" s="495"/>
      <c r="O3" s="379"/>
    </row>
    <row r="4" spans="1:22" ht="21.75" customHeight="1">
      <c r="C4" s="495"/>
      <c r="D4" s="495"/>
      <c r="E4" s="467"/>
      <c r="F4" s="467"/>
      <c r="G4" s="639"/>
      <c r="H4" s="639" t="s">
        <v>2003</v>
      </c>
      <c r="I4" s="495"/>
      <c r="J4" s="495"/>
      <c r="K4" s="495"/>
      <c r="M4" s="495"/>
      <c r="O4" s="379"/>
    </row>
    <row r="5" spans="1:22" ht="27" customHeight="1">
      <c r="B5" s="471" t="s">
        <v>1409</v>
      </c>
      <c r="C5" s="496"/>
      <c r="D5" s="496"/>
      <c r="E5" s="496"/>
      <c r="F5" s="496"/>
      <c r="G5" s="496"/>
      <c r="H5" s="496"/>
      <c r="I5" s="496"/>
      <c r="J5" s="496"/>
      <c r="K5" s="496"/>
      <c r="L5" s="496"/>
      <c r="M5" s="471"/>
      <c r="N5" s="496"/>
      <c r="O5" s="496"/>
    </row>
    <row r="6" spans="1:22" ht="72.75" customHeight="1">
      <c r="B6" s="1932" t="s">
        <v>1950</v>
      </c>
      <c r="C6" s="1933"/>
      <c r="D6" s="1933"/>
      <c r="E6" s="1933"/>
      <c r="F6" s="1933"/>
      <c r="G6" s="1933"/>
      <c r="H6" s="1933"/>
      <c r="I6" s="1933"/>
      <c r="J6" s="1933"/>
      <c r="K6" s="1933"/>
      <c r="L6" s="1933"/>
      <c r="M6" s="1933"/>
      <c r="N6" s="1933"/>
      <c r="O6" s="1933"/>
    </row>
    <row r="7" spans="1:22" ht="36.75" customHeight="1">
      <c r="B7" s="1934" t="s">
        <v>2055</v>
      </c>
      <c r="C7" s="1934"/>
      <c r="D7" s="1935" t="s">
        <v>1410</v>
      </c>
      <c r="E7" s="1935"/>
      <c r="F7" s="1935"/>
      <c r="G7" s="1936" t="s">
        <v>1949</v>
      </c>
      <c r="H7" s="1937"/>
      <c r="I7" s="1937"/>
      <c r="J7" s="1937"/>
      <c r="K7" s="1937"/>
      <c r="L7" s="1938"/>
      <c r="M7" s="1935" t="s">
        <v>1411</v>
      </c>
      <c r="N7" s="1935"/>
      <c r="O7" s="1934" t="s">
        <v>1412</v>
      </c>
      <c r="P7" s="1943"/>
      <c r="Q7" s="1944"/>
      <c r="R7" s="1944"/>
      <c r="S7" s="1944"/>
      <c r="T7" s="1944"/>
      <c r="U7" s="1944"/>
      <c r="V7" s="1944"/>
    </row>
    <row r="8" spans="1:22" ht="30.75" customHeight="1">
      <c r="B8" s="835" t="s">
        <v>1413</v>
      </c>
      <c r="C8" s="836" t="s">
        <v>2056</v>
      </c>
      <c r="D8" s="836" t="s">
        <v>1414</v>
      </c>
      <c r="E8" s="835" t="s">
        <v>1415</v>
      </c>
      <c r="F8" s="835" t="s">
        <v>1416</v>
      </c>
      <c r="G8" s="1939"/>
      <c r="H8" s="1940"/>
      <c r="I8" s="1940"/>
      <c r="J8" s="1940"/>
      <c r="K8" s="1940"/>
      <c r="L8" s="1941"/>
      <c r="M8" s="836" t="s">
        <v>1417</v>
      </c>
      <c r="N8" s="836" t="s">
        <v>1418</v>
      </c>
      <c r="O8" s="1935"/>
      <c r="P8" s="1943"/>
      <c r="Q8" s="1944"/>
      <c r="R8" s="1944"/>
      <c r="S8" s="1944"/>
      <c r="T8" s="1944"/>
      <c r="U8" s="1944"/>
      <c r="V8" s="1944"/>
    </row>
    <row r="9" spans="1:22">
      <c r="A9" s="497"/>
      <c r="B9" s="805"/>
      <c r="C9" s="806"/>
      <c r="D9" s="807"/>
      <c r="E9" s="807"/>
      <c r="F9" s="637">
        <f>SUM(D9+E9)</f>
        <v>0</v>
      </c>
      <c r="G9" s="802"/>
      <c r="H9" s="802"/>
      <c r="I9" s="802"/>
      <c r="J9" s="802"/>
      <c r="K9" s="802"/>
      <c r="L9" s="802"/>
      <c r="M9" s="636" t="str">
        <f>IF(G9="","",(IFERROR(VLOOKUP($G9,#REF!,2,)," ")&amp;IF(H9="","",","&amp;IFERROR(VLOOKUP($H9,#REF!,2,)," ")&amp;IF(I9="","",","&amp;IFERROR(VLOOKUP($I9,#REF!,2,)," ")&amp;IF(J9="","",","&amp;IFERROR(VLOOKUP($J9,#REF!,2,)," ")&amp;IF(K9="","",","&amp;IFERROR(VLOOKUP($K9,#REF!,2,)," ")&amp;IF(L9="","",","&amp;IFERROR(VLOOKUP($L9,#REF!,2,)," "))))))))</f>
        <v/>
      </c>
      <c r="N9" s="636" t="str">
        <f>IF(G9="","",(IFERROR(VLOOKUP($G9,#REF!,5,)," ")&amp;IF(H9="","",","&amp;IFERROR(VLOOKUP($H9,#REF!,5,)," ")&amp;IF(I9="","",","&amp;IFERROR(VLOOKUP($I9,#REF!,5,)," ")&amp;IF(J9="","",","&amp;IFERROR(VLOOKUP($J9,#REF!,5,)," ")&amp;IF(K9="","",","&amp;IFERROR(VLOOKUP($K9,#REF!,5,)," ")&amp;IF(L9="","",","&amp;IFERROR(VLOOKUP($L9,#REF!,5,)," "))))))))</f>
        <v/>
      </c>
      <c r="O9" s="799"/>
      <c r="P9" s="498"/>
      <c r="Q9" s="497"/>
      <c r="R9" s="497"/>
      <c r="S9" s="497"/>
      <c r="T9" s="497"/>
      <c r="U9" s="497"/>
      <c r="V9" s="497"/>
    </row>
    <row r="10" spans="1:22">
      <c r="B10" s="808"/>
      <c r="C10" s="809"/>
      <c r="D10" s="810"/>
      <c r="E10" s="810"/>
      <c r="F10" s="638">
        <f>SUM(D10+E10)</f>
        <v>0</v>
      </c>
      <c r="G10" s="803"/>
      <c r="H10" s="803"/>
      <c r="I10" s="803"/>
      <c r="J10" s="803"/>
      <c r="K10" s="803"/>
      <c r="L10" s="803"/>
      <c r="M10" s="636" t="str">
        <f>IF(G10="","",(IFERROR(VLOOKUP($G10,#REF!,2,)," ")&amp;IF(H10="","",","&amp;IFERROR(VLOOKUP($H10,#REF!,2,)," ")&amp;IF(I10="","",","&amp;IFERROR(VLOOKUP($I10,#REF!,2,)," ")&amp;IF(J10="","",","&amp;IFERROR(VLOOKUP($J10,#REF!,2,)," ")&amp;IF(K10="","",","&amp;IFERROR(VLOOKUP($K10,#REF!,2,)," ")&amp;IF(L10="","",","&amp;IFERROR(VLOOKUP($L10,#REF!,2,)," "))))))))</f>
        <v/>
      </c>
      <c r="N10" s="636" t="str">
        <f>IF(G10="","",(IFERROR(VLOOKUP($G10,#REF!,5,)," ")&amp;IF(H10="","",","&amp;IFERROR(VLOOKUP($H10,#REF!,5,)," ")&amp;IF(I10="","",","&amp;IFERROR(VLOOKUP($I10,#REF!,5,)," ")&amp;IF(J10="","",","&amp;IFERROR(VLOOKUP($J10,#REF!,5,)," ")&amp;IF(K10="","",","&amp;IFERROR(VLOOKUP($K10,#REF!,5,)," ")&amp;IF(L10="","",","&amp;IFERROR(VLOOKUP($L10,#REF!,5,)," "))))))))</f>
        <v/>
      </c>
      <c r="O10" s="800"/>
      <c r="P10" s="498"/>
      <c r="Q10" s="497"/>
      <c r="R10" s="497"/>
      <c r="S10" s="497"/>
      <c r="T10" s="497"/>
      <c r="U10" s="497"/>
      <c r="V10" s="497"/>
    </row>
    <row r="11" spans="1:22">
      <c r="B11" s="808"/>
      <c r="C11" s="809"/>
      <c r="D11" s="810"/>
      <c r="E11" s="810"/>
      <c r="F11" s="638">
        <f>SUM(D11+E11)</f>
        <v>0</v>
      </c>
      <c r="G11" s="803"/>
      <c r="H11" s="803"/>
      <c r="I11" s="803"/>
      <c r="J11" s="803"/>
      <c r="K11" s="803"/>
      <c r="L11" s="803"/>
      <c r="M11" s="636" t="str">
        <f>IF(G11="","",(IFERROR(VLOOKUP($G11,#REF!,2,)," ")&amp;IF(H11="","",","&amp;IFERROR(VLOOKUP($H11,#REF!,2,)," ")&amp;IF(I11="","",","&amp;IFERROR(VLOOKUP($I11,#REF!,2,)," ")&amp;IF(J11="","",","&amp;IFERROR(VLOOKUP($J11,#REF!,2,)," ")&amp;IF(K11="","",","&amp;IFERROR(VLOOKUP($K11,#REF!,2,)," ")&amp;IF(L11="","",","&amp;IFERROR(VLOOKUP($L11,#REF!,2,)," "))))))))</f>
        <v/>
      </c>
      <c r="N11" s="636" t="str">
        <f>IF(G11="","",(IFERROR(VLOOKUP($G11,#REF!,5,)," ")&amp;IF(H11="","",","&amp;IFERROR(VLOOKUP($H11,#REF!,5,)," ")&amp;IF(I11="","",","&amp;IFERROR(VLOOKUP($I11,#REF!,5,)," ")&amp;IF(J11="","",","&amp;IFERROR(VLOOKUP($J11,#REF!,5,)," ")&amp;IF(K11="","",","&amp;IFERROR(VLOOKUP($K11,#REF!,5,)," ")&amp;IF(L11="","",","&amp;IFERROR(VLOOKUP($L11,#REF!,5,)," "))))))))</f>
        <v/>
      </c>
      <c r="O11" s="800"/>
      <c r="P11" s="498"/>
      <c r="Q11" s="497"/>
      <c r="R11" s="497"/>
      <c r="S11" s="497"/>
      <c r="T11" s="497"/>
      <c r="U11" s="497"/>
      <c r="V11" s="497"/>
    </row>
    <row r="12" spans="1:22">
      <c r="B12" s="808"/>
      <c r="C12" s="811"/>
      <c r="D12" s="810"/>
      <c r="E12" s="812"/>
      <c r="F12" s="638">
        <f>SUM(D12+E12)</f>
        <v>0</v>
      </c>
      <c r="G12" s="804"/>
      <c r="H12" s="804"/>
      <c r="I12" s="804"/>
      <c r="J12" s="804"/>
      <c r="K12" s="804"/>
      <c r="L12" s="804"/>
      <c r="M12" s="636" t="str">
        <f>IF(G12="","",(IFERROR(VLOOKUP($G12,#REF!,2,)," ")&amp;IF(H12="","",","&amp;IFERROR(VLOOKUP($H12,#REF!,2,)," ")&amp;IF(I12="","",","&amp;IFERROR(VLOOKUP($I12,#REF!,2,)," ")&amp;IF(J12="","",","&amp;IFERROR(VLOOKUP($J12,#REF!,2,)," ")&amp;IF(K12="","",","&amp;IFERROR(VLOOKUP($K12,#REF!,2,)," ")&amp;IF(L12="","",","&amp;IFERROR(VLOOKUP($L12,#REF!,2,)," "))))))))</f>
        <v/>
      </c>
      <c r="N12" s="636" t="str">
        <f>IF(G12="","",(IFERROR(VLOOKUP($G12,#REF!,5,)," ")&amp;IF(H12="","",","&amp;IFERROR(VLOOKUP($H12,#REF!,5,)," ")&amp;IF(I12="","",","&amp;IFERROR(VLOOKUP($I12,#REF!,5,)," ")&amp;IF(J12="","",","&amp;IFERROR(VLOOKUP($J12,#REF!,5,)," ")&amp;IF(K12="","",","&amp;IFERROR(VLOOKUP($K12,#REF!,5,)," ")&amp;IF(L12="","",","&amp;IFERROR(VLOOKUP($L12,#REF!,5,)," "))))))))</f>
        <v/>
      </c>
      <c r="O12" s="801"/>
      <c r="P12" s="498"/>
      <c r="Q12" s="497"/>
      <c r="R12" s="497"/>
      <c r="S12" s="497"/>
      <c r="T12" s="497"/>
      <c r="U12" s="497"/>
      <c r="V12" s="497"/>
    </row>
    <row r="13" spans="1:22">
      <c r="B13" s="808"/>
      <c r="C13" s="809"/>
      <c r="D13" s="810"/>
      <c r="E13" s="810"/>
      <c r="F13" s="638">
        <f t="shared" ref="F13:F21" si="0">SUM(D13+E13)</f>
        <v>0</v>
      </c>
      <c r="G13" s="803"/>
      <c r="H13" s="803"/>
      <c r="I13" s="803"/>
      <c r="J13" s="803"/>
      <c r="K13" s="803"/>
      <c r="L13" s="803"/>
      <c r="M13" s="636" t="str">
        <f>IF(G13="","",(IFERROR(VLOOKUP($G13,#REF!,2,)," ")&amp;IF(H13="","",","&amp;IFERROR(VLOOKUP($H13,#REF!,2,)," ")&amp;IF(I13="","",","&amp;IFERROR(VLOOKUP($I13,#REF!,2,)," ")&amp;IF(J13="","",","&amp;IFERROR(VLOOKUP($J13,#REF!,2,)," ")&amp;IF(K13="","",","&amp;IFERROR(VLOOKUP($K13,#REF!,2,)," ")&amp;IF(L13="","",","&amp;IFERROR(VLOOKUP($L13,#REF!,2,)," "))))))))</f>
        <v/>
      </c>
      <c r="N13" s="636" t="str">
        <f>IF(G13="","",(IFERROR(VLOOKUP($G13,#REF!,5,)," ")&amp;IF(H13="","",","&amp;IFERROR(VLOOKUP($H13,#REF!,5,)," ")&amp;IF(I13="","",","&amp;IFERROR(VLOOKUP($I13,#REF!,5,)," ")&amp;IF(J13="","",","&amp;IFERROR(VLOOKUP($J13,#REF!,5,)," ")&amp;IF(K13="","",","&amp;IFERROR(VLOOKUP($K13,#REF!,5,)," ")&amp;IF(L13="","",","&amp;IFERROR(VLOOKUP($L13,#REF!,5,)," "))))))))</f>
        <v/>
      </c>
      <c r="O13" s="800"/>
      <c r="P13" s="498"/>
      <c r="Q13" s="497"/>
      <c r="R13" s="497"/>
      <c r="S13" s="497"/>
      <c r="T13" s="497"/>
      <c r="U13" s="497"/>
      <c r="V13" s="497"/>
    </row>
    <row r="14" spans="1:22">
      <c r="B14" s="808"/>
      <c r="C14" s="809"/>
      <c r="D14" s="810"/>
      <c r="E14" s="810"/>
      <c r="F14" s="638">
        <f t="shared" si="0"/>
        <v>0</v>
      </c>
      <c r="G14" s="803"/>
      <c r="H14" s="803"/>
      <c r="I14" s="803"/>
      <c r="J14" s="803"/>
      <c r="K14" s="803"/>
      <c r="L14" s="803"/>
      <c r="M14" s="636" t="str">
        <f>IF(G14="","",(IFERROR(VLOOKUP($G14,#REF!,2,)," ")&amp;IF(H14="","",","&amp;IFERROR(VLOOKUP($H14,#REF!,2,)," ")&amp;IF(I14="","",","&amp;IFERROR(VLOOKUP($I14,#REF!,2,)," ")&amp;IF(J14="","",","&amp;IFERROR(VLOOKUP($J14,#REF!,2,)," ")&amp;IF(K14="","",","&amp;IFERROR(VLOOKUP($K14,#REF!,2,)," ")&amp;IF(L14="","",","&amp;IFERROR(VLOOKUP($L14,#REF!,2,)," "))))))))</f>
        <v/>
      </c>
      <c r="N14" s="636" t="str">
        <f>IF(G14="","",(IFERROR(VLOOKUP($G14,#REF!,5,)," ")&amp;IF(H14="","",","&amp;IFERROR(VLOOKUP($H14,#REF!,5,)," ")&amp;IF(I14="","",","&amp;IFERROR(VLOOKUP($I14,#REF!,5,)," ")&amp;IF(J14="","",","&amp;IFERROR(VLOOKUP($J14,#REF!,5,)," ")&amp;IF(K14="","",","&amp;IFERROR(VLOOKUP($K14,#REF!,5,)," ")&amp;IF(L14="","",","&amp;IFERROR(VLOOKUP($L14,#REF!,5,)," "))))))))</f>
        <v/>
      </c>
      <c r="O14" s="800"/>
      <c r="P14" s="498"/>
      <c r="Q14" s="497"/>
      <c r="R14" s="497"/>
      <c r="S14" s="497"/>
      <c r="T14" s="497"/>
      <c r="U14" s="497"/>
      <c r="V14" s="497"/>
    </row>
    <row r="15" spans="1:22">
      <c r="B15" s="808"/>
      <c r="C15" s="809"/>
      <c r="D15" s="810"/>
      <c r="E15" s="810"/>
      <c r="F15" s="638">
        <f t="shared" si="0"/>
        <v>0</v>
      </c>
      <c r="G15" s="803"/>
      <c r="H15" s="803"/>
      <c r="I15" s="803"/>
      <c r="J15" s="803"/>
      <c r="K15" s="803"/>
      <c r="L15" s="803"/>
      <c r="M15" s="636" t="str">
        <f>IF(G15="","",(IFERROR(VLOOKUP($G15,#REF!,2,)," ")&amp;IF(H15="","",","&amp;IFERROR(VLOOKUP($H15,#REF!,2,)," ")&amp;IF(I15="","",","&amp;IFERROR(VLOOKUP($I15,#REF!,2,)," ")&amp;IF(J15="","",","&amp;IFERROR(VLOOKUP($J15,#REF!,2,)," ")&amp;IF(K15="","",","&amp;IFERROR(VLOOKUP($K15,#REF!,2,)," ")&amp;IF(L15="","",","&amp;IFERROR(VLOOKUP($L15,#REF!,2,)," "))))))))</f>
        <v/>
      </c>
      <c r="N15" s="636" t="str">
        <f>IF(G15="","",(IFERROR(VLOOKUP($G15,#REF!,5,)," ")&amp;IF(H15="","",","&amp;IFERROR(VLOOKUP($H15,#REF!,5,)," ")&amp;IF(I15="","",","&amp;IFERROR(VLOOKUP($I15,#REF!,5,)," ")&amp;IF(J15="","",","&amp;IFERROR(VLOOKUP($J15,#REF!,5,)," ")&amp;IF(K15="","",","&amp;IFERROR(VLOOKUP($K15,#REF!,5,)," ")&amp;IF(L15="","",","&amp;IFERROR(VLOOKUP($L15,#REF!,5,)," "))))))))</f>
        <v/>
      </c>
      <c r="O15" s="800"/>
      <c r="P15" s="498"/>
      <c r="Q15" s="497"/>
      <c r="R15" s="497"/>
      <c r="S15" s="497"/>
      <c r="T15" s="497"/>
      <c r="U15" s="497"/>
      <c r="V15" s="497"/>
    </row>
    <row r="16" spans="1:22">
      <c r="B16" s="808"/>
      <c r="C16" s="809"/>
      <c r="D16" s="810"/>
      <c r="E16" s="810"/>
      <c r="F16" s="638">
        <f t="shared" si="0"/>
        <v>0</v>
      </c>
      <c r="G16" s="803"/>
      <c r="H16" s="803"/>
      <c r="I16" s="803"/>
      <c r="J16" s="803"/>
      <c r="K16" s="803"/>
      <c r="L16" s="803"/>
      <c r="M16" s="636" t="str">
        <f>IF(G16="","",(IFERROR(VLOOKUP($G16,#REF!,2,)," ")&amp;IF(H16="","",","&amp;IFERROR(VLOOKUP($H16,#REF!,2,)," ")&amp;IF(I16="","",","&amp;IFERROR(VLOOKUP($I16,#REF!,2,)," ")&amp;IF(J16="","",","&amp;IFERROR(VLOOKUP($J16,#REF!,2,)," ")&amp;IF(K16="","",","&amp;IFERROR(VLOOKUP($K16,#REF!,2,)," ")&amp;IF(L16="","",","&amp;IFERROR(VLOOKUP($L16,#REF!,2,)," "))))))))</f>
        <v/>
      </c>
      <c r="N16" s="636" t="str">
        <f>IF(G16="","",(IFERROR(VLOOKUP($G16,#REF!,5,)," ")&amp;IF(H16="","",","&amp;IFERROR(VLOOKUP($H16,#REF!,5,)," ")&amp;IF(I16="","",","&amp;IFERROR(VLOOKUP($I16,#REF!,5,)," ")&amp;IF(J16="","",","&amp;IFERROR(VLOOKUP($J16,#REF!,5,)," ")&amp;IF(K16="","",","&amp;IFERROR(VLOOKUP($K16,#REF!,5,)," ")&amp;IF(L16="","",","&amp;IFERROR(VLOOKUP($L16,#REF!,5,)," "))))))))</f>
        <v/>
      </c>
      <c r="O16" s="800"/>
      <c r="P16" s="498"/>
      <c r="Q16" s="497"/>
      <c r="R16" s="497"/>
      <c r="S16" s="497"/>
      <c r="T16" s="497"/>
      <c r="U16" s="497"/>
      <c r="V16" s="497"/>
    </row>
    <row r="17" spans="2:22">
      <c r="B17" s="808"/>
      <c r="C17" s="809"/>
      <c r="D17" s="810"/>
      <c r="E17" s="810"/>
      <c r="F17" s="638">
        <f>SUM(D17+E17)</f>
        <v>0</v>
      </c>
      <c r="G17" s="803"/>
      <c r="H17" s="803"/>
      <c r="I17" s="803"/>
      <c r="J17" s="803"/>
      <c r="K17" s="803"/>
      <c r="L17" s="803"/>
      <c r="M17" s="636" t="str">
        <f>IF(G17="","",(IFERROR(VLOOKUP($G17,#REF!,2,)," ")&amp;IF(H17="","",","&amp;IFERROR(VLOOKUP($H17,#REF!,2,)," ")&amp;IF(I17="","",","&amp;IFERROR(VLOOKUP($I17,#REF!,2,)," ")&amp;IF(J17="","",","&amp;IFERROR(VLOOKUP($J17,#REF!,2,)," ")&amp;IF(K17="","",","&amp;IFERROR(VLOOKUP($K17,#REF!,2,)," ")&amp;IF(L17="","",","&amp;IFERROR(VLOOKUP($L17,#REF!,2,)," "))))))))</f>
        <v/>
      </c>
      <c r="N17" s="636" t="str">
        <f>IF(G17="","",(IFERROR(VLOOKUP($G17,#REF!,5,)," ")&amp;IF(H17="","",","&amp;IFERROR(VLOOKUP($H17,#REF!,5,)," ")&amp;IF(I17="","",","&amp;IFERROR(VLOOKUP($I17,#REF!,5,)," ")&amp;IF(J17="","",","&amp;IFERROR(VLOOKUP($J17,#REF!,5,)," ")&amp;IF(K17="","",","&amp;IFERROR(VLOOKUP($K17,#REF!,5,)," ")&amp;IF(L17="","",","&amp;IFERROR(VLOOKUP($L17,#REF!,5,)," "))))))))</f>
        <v/>
      </c>
      <c r="O17" s="800"/>
      <c r="P17" s="498"/>
      <c r="Q17" s="497"/>
      <c r="R17" s="497"/>
      <c r="S17" s="497"/>
      <c r="T17" s="497"/>
      <c r="U17" s="497"/>
      <c r="V17" s="497"/>
    </row>
    <row r="18" spans="2:22">
      <c r="B18" s="808"/>
      <c r="C18" s="809"/>
      <c r="D18" s="810"/>
      <c r="E18" s="810"/>
      <c r="F18" s="638">
        <f t="shared" si="0"/>
        <v>0</v>
      </c>
      <c r="G18" s="803"/>
      <c r="H18" s="803"/>
      <c r="I18" s="803"/>
      <c r="J18" s="803"/>
      <c r="K18" s="803"/>
      <c r="L18" s="803"/>
      <c r="M18" s="636" t="str">
        <f>IF(G18="","",(IFERROR(VLOOKUP($G18,#REF!,2,)," ")&amp;IF(H18="","",","&amp;IFERROR(VLOOKUP($H18,#REF!,2,)," ")&amp;IF(I18="","",","&amp;IFERROR(VLOOKUP($I18,#REF!,2,)," ")&amp;IF(J18="","",","&amp;IFERROR(VLOOKUP($J18,#REF!,2,)," ")&amp;IF(K18="","",","&amp;IFERROR(VLOOKUP($K18,#REF!,2,)," ")&amp;IF(L18="","",","&amp;IFERROR(VLOOKUP($L18,#REF!,2,)," "))))))))</f>
        <v/>
      </c>
      <c r="N18" s="636" t="str">
        <f>IF(G18="","",(IFERROR(VLOOKUP($G18,#REF!,5,)," ")&amp;IF(H18="","",","&amp;IFERROR(VLOOKUP($H18,#REF!,5,)," ")&amp;IF(I18="","",","&amp;IFERROR(VLOOKUP($I18,#REF!,5,)," ")&amp;IF(J18="","",","&amp;IFERROR(VLOOKUP($J18,#REF!,5,)," ")&amp;IF(K18="","",","&amp;IFERROR(VLOOKUP($K18,#REF!,5,)," ")&amp;IF(L18="","",","&amp;IFERROR(VLOOKUP($L18,#REF!,5,)," "))))))))</f>
        <v/>
      </c>
      <c r="O18" s="800"/>
      <c r="P18" s="498"/>
      <c r="Q18" s="497"/>
      <c r="R18" s="497"/>
      <c r="S18" s="497"/>
      <c r="T18" s="497"/>
      <c r="U18" s="497"/>
      <c r="V18" s="497"/>
    </row>
    <row r="19" spans="2:22">
      <c r="B19" s="808"/>
      <c r="C19" s="809"/>
      <c r="D19" s="810"/>
      <c r="E19" s="810"/>
      <c r="F19" s="638">
        <f t="shared" si="0"/>
        <v>0</v>
      </c>
      <c r="G19" s="803"/>
      <c r="H19" s="803"/>
      <c r="I19" s="803"/>
      <c r="J19" s="803"/>
      <c r="K19" s="803"/>
      <c r="L19" s="803"/>
      <c r="M19" s="636" t="str">
        <f>IF(G19="","",(IFERROR(VLOOKUP($G19,#REF!,2,)," ")&amp;IF(H19="","",","&amp;IFERROR(VLOOKUP($H19,#REF!,2,)," ")&amp;IF(I19="","",","&amp;IFERROR(VLOOKUP($I19,#REF!,2,)," ")&amp;IF(J19="","",","&amp;IFERROR(VLOOKUP($J19,#REF!,2,)," ")&amp;IF(K19="","",","&amp;IFERROR(VLOOKUP($K19,#REF!,2,)," ")&amp;IF(L19="","",","&amp;IFERROR(VLOOKUP($L19,#REF!,2,)," "))))))))</f>
        <v/>
      </c>
      <c r="N19" s="636" t="str">
        <f>IF(G19="","",(IFERROR(VLOOKUP($G19,#REF!,5,)," ")&amp;IF(H19="","",","&amp;IFERROR(VLOOKUP($H19,#REF!,5,)," ")&amp;IF(I19="","",","&amp;IFERROR(VLOOKUP($I19,#REF!,5,)," ")&amp;IF(J19="","",","&amp;IFERROR(VLOOKUP($J19,#REF!,5,)," ")&amp;IF(K19="","",","&amp;IFERROR(VLOOKUP($K19,#REF!,5,)," ")&amp;IF(L19="","",","&amp;IFERROR(VLOOKUP($L19,#REF!,5,)," "))))))))</f>
        <v/>
      </c>
      <c r="O19" s="800"/>
      <c r="P19" s="498"/>
      <c r="Q19" s="497"/>
      <c r="R19" s="497"/>
      <c r="S19" s="497"/>
      <c r="T19" s="497"/>
      <c r="U19" s="497"/>
      <c r="V19" s="497"/>
    </row>
    <row r="20" spans="2:22">
      <c r="B20" s="808"/>
      <c r="C20" s="809"/>
      <c r="D20" s="810"/>
      <c r="E20" s="810"/>
      <c r="F20" s="638">
        <f t="shared" si="0"/>
        <v>0</v>
      </c>
      <c r="G20" s="803"/>
      <c r="H20" s="803"/>
      <c r="I20" s="803"/>
      <c r="J20" s="803"/>
      <c r="K20" s="803"/>
      <c r="L20" s="803"/>
      <c r="M20" s="636" t="str">
        <f>IF(G20="","",(IFERROR(VLOOKUP($G20,#REF!,2,)," ")&amp;IF(H20="","",","&amp;IFERROR(VLOOKUP($H20,#REF!,2,)," ")&amp;IF(I20="","",","&amp;IFERROR(VLOOKUP($I20,#REF!,2,)," ")&amp;IF(J20="","",","&amp;IFERROR(VLOOKUP($J20,#REF!,2,)," ")&amp;IF(K20="","",","&amp;IFERROR(VLOOKUP($K20,#REF!,2,)," ")&amp;IF(L20="","",","&amp;IFERROR(VLOOKUP($L20,#REF!,2,)," "))))))))</f>
        <v/>
      </c>
      <c r="N20" s="636" t="str">
        <f>IF(G20="","",(IFERROR(VLOOKUP($G20,#REF!,5,)," ")&amp;IF(H20="","",","&amp;IFERROR(VLOOKUP($H20,#REF!,5,)," ")&amp;IF(I20="","",","&amp;IFERROR(VLOOKUP($I20,#REF!,5,)," ")&amp;IF(J20="","",","&amp;IFERROR(VLOOKUP($J20,#REF!,5,)," ")&amp;IF(K20="","",","&amp;IFERROR(VLOOKUP($K20,#REF!,5,)," ")&amp;IF(L20="","",","&amp;IFERROR(VLOOKUP($L20,#REF!,5,)," "))))))))</f>
        <v/>
      </c>
      <c r="O20" s="800"/>
      <c r="P20" s="498"/>
      <c r="Q20" s="497"/>
      <c r="R20" s="497"/>
      <c r="S20" s="497"/>
      <c r="T20" s="497"/>
      <c r="U20" s="497"/>
      <c r="V20" s="497"/>
    </row>
    <row r="21" spans="2:22">
      <c r="B21" s="808"/>
      <c r="C21" s="809"/>
      <c r="D21" s="810"/>
      <c r="E21" s="810"/>
      <c r="F21" s="638">
        <f t="shared" si="0"/>
        <v>0</v>
      </c>
      <c r="G21" s="803"/>
      <c r="H21" s="803"/>
      <c r="I21" s="803"/>
      <c r="J21" s="803"/>
      <c r="K21" s="803"/>
      <c r="L21" s="803"/>
      <c r="M21" s="636" t="str">
        <f>IF(G21="","",(IFERROR(VLOOKUP($G21,#REF!,2,)," ")&amp;IF(H21="","",","&amp;IFERROR(VLOOKUP($H21,#REF!,2,)," ")&amp;IF(I21="","",","&amp;IFERROR(VLOOKUP($I21,#REF!,2,)," ")&amp;IF(J21="","",","&amp;IFERROR(VLOOKUP($J21,#REF!,2,)," ")&amp;IF(K21="","",","&amp;IFERROR(VLOOKUP($K21,#REF!,2,)," ")&amp;IF(L21="","",","&amp;IFERROR(VLOOKUP($L21,#REF!,2,)," "))))))))</f>
        <v/>
      </c>
      <c r="N21" s="636" t="str">
        <f>IF(G21="","",(IFERROR(VLOOKUP($G21,#REF!,5,)," ")&amp;IF(H21="","",","&amp;IFERROR(VLOOKUP($H21,#REF!,5,)," ")&amp;IF(I21="","",","&amp;IFERROR(VLOOKUP($I21,#REF!,5,)," ")&amp;IF(J21="","",","&amp;IFERROR(VLOOKUP($J21,#REF!,5,)," ")&amp;IF(K21="","",","&amp;IFERROR(VLOOKUP($K21,#REF!,5,)," ")&amp;IF(L21="","",","&amp;IFERROR(VLOOKUP($L21,#REF!,5,)," "))))))))</f>
        <v/>
      </c>
      <c r="O21" s="800"/>
      <c r="P21" s="498"/>
      <c r="Q21" s="497"/>
      <c r="R21" s="497"/>
      <c r="S21" s="497"/>
      <c r="T21" s="497"/>
      <c r="U21" s="497"/>
      <c r="V21" s="497"/>
    </row>
    <row r="22" spans="2:22">
      <c r="B22" s="808"/>
      <c r="C22" s="809"/>
      <c r="D22" s="810"/>
      <c r="E22" s="810"/>
      <c r="F22" s="638">
        <f>SUM(D22+E22)</f>
        <v>0</v>
      </c>
      <c r="G22" s="803"/>
      <c r="H22" s="803"/>
      <c r="I22" s="803"/>
      <c r="J22" s="803"/>
      <c r="K22" s="803"/>
      <c r="L22" s="803"/>
      <c r="M22" s="636" t="str">
        <f>IF(G22="","",(IFERROR(VLOOKUP($G22,#REF!,2,)," ")&amp;IF(H22="","",","&amp;IFERROR(VLOOKUP($H22,#REF!,2,)," ")&amp;IF(I22="","",","&amp;IFERROR(VLOOKUP($I22,#REF!,2,)," ")&amp;IF(J22="","",","&amp;IFERROR(VLOOKUP($J22,#REF!,2,)," ")&amp;IF(K22="","",","&amp;IFERROR(VLOOKUP($K22,#REF!,2,)," ")&amp;IF(L22="","",","&amp;IFERROR(VLOOKUP($L22,#REF!,2,)," "))))))))</f>
        <v/>
      </c>
      <c r="N22" s="636" t="str">
        <f>IF(G22="","",(IFERROR(VLOOKUP($G22,#REF!,5,)," ")&amp;IF(H22="","",","&amp;IFERROR(VLOOKUP($H22,#REF!,5,)," ")&amp;IF(I22="","",","&amp;IFERROR(VLOOKUP($I22,#REF!,5,)," ")&amp;IF(J22="","",","&amp;IFERROR(VLOOKUP($J22,#REF!,5,)," ")&amp;IF(K22="","",","&amp;IFERROR(VLOOKUP($K22,#REF!,5,)," ")&amp;IF(L22="","",","&amp;IFERROR(VLOOKUP($L22,#REF!,5,)," "))))))))</f>
        <v/>
      </c>
      <c r="O22" s="800"/>
      <c r="P22" s="498"/>
      <c r="Q22" s="497"/>
      <c r="R22" s="497"/>
      <c r="S22" s="497"/>
      <c r="T22" s="497"/>
      <c r="U22" s="497"/>
      <c r="V22" s="497"/>
    </row>
    <row r="23" spans="2:22">
      <c r="B23" s="813"/>
      <c r="C23" s="811"/>
      <c r="D23" s="810"/>
      <c r="E23" s="812"/>
      <c r="F23" s="638">
        <f>SUM(D23+E23)</f>
        <v>0</v>
      </c>
      <c r="G23" s="804"/>
      <c r="H23" s="804"/>
      <c r="I23" s="804"/>
      <c r="J23" s="804"/>
      <c r="K23" s="804"/>
      <c r="L23" s="804"/>
      <c r="M23" s="636" t="str">
        <f>IF(G23="","",(IFERROR(VLOOKUP($G23,#REF!,2,)," ")&amp;IF(H23="","",","&amp;IFERROR(VLOOKUP($H23,#REF!,2,)," ")&amp;IF(I23="","",","&amp;IFERROR(VLOOKUP($I23,#REF!,2,)," ")&amp;IF(J23="","",","&amp;IFERROR(VLOOKUP($J23,#REF!,2,)," ")&amp;IF(K23="","",","&amp;IFERROR(VLOOKUP($K23,#REF!,2,)," ")&amp;IF(L23="","",","&amp;IFERROR(VLOOKUP($L23,#REF!,2,)," "))))))))</f>
        <v/>
      </c>
      <c r="N23" s="636" t="str">
        <f>IF(G23="","",(IFERROR(VLOOKUP($G23,#REF!,5,)," ")&amp;IF(H23="","",","&amp;IFERROR(VLOOKUP($H23,#REF!,5,)," ")&amp;IF(I23="","",","&amp;IFERROR(VLOOKUP($I23,#REF!,5,)," ")&amp;IF(J23="","",","&amp;IFERROR(VLOOKUP($J23,#REF!,5,)," ")&amp;IF(K23="","",","&amp;IFERROR(VLOOKUP($K23,#REF!,5,)," ")&amp;IF(L23="","",","&amp;IFERROR(VLOOKUP($L23,#REF!,5,)," "))))))))</f>
        <v/>
      </c>
      <c r="O23" s="801"/>
      <c r="P23" s="498"/>
      <c r="Q23" s="497"/>
      <c r="R23" s="497"/>
      <c r="S23" s="497"/>
      <c r="T23" s="497"/>
      <c r="U23" s="497"/>
      <c r="V23" s="497"/>
    </row>
    <row r="24" spans="2:22" ht="26.25" customHeight="1">
      <c r="B24" s="499"/>
      <c r="C24" s="500"/>
      <c r="D24" s="501"/>
      <c r="E24" s="502" t="s">
        <v>1419</v>
      </c>
      <c r="F24" s="503"/>
      <c r="G24" s="504"/>
      <c r="H24" s="504"/>
      <c r="I24" s="504"/>
      <c r="J24" s="504"/>
      <c r="K24" s="504"/>
      <c r="L24" s="504"/>
      <c r="M24" s="505"/>
      <c r="N24" s="505"/>
      <c r="O24" s="506"/>
      <c r="P24" s="498"/>
      <c r="Q24" s="497"/>
      <c r="R24" s="497"/>
      <c r="S24" s="497"/>
      <c r="T24" s="497"/>
      <c r="U24" s="497"/>
      <c r="V24" s="497"/>
    </row>
    <row r="25" spans="2:22" ht="18" customHeight="1">
      <c r="B25" s="507"/>
      <c r="C25" s="508"/>
      <c r="D25" s="509"/>
      <c r="E25" s="509"/>
      <c r="F25" s="510"/>
      <c r="G25" s="511"/>
      <c r="H25" s="511"/>
      <c r="I25" s="511"/>
      <c r="J25" s="511"/>
      <c r="K25" s="511"/>
      <c r="L25" s="511"/>
      <c r="M25" s="512"/>
      <c r="N25" s="513"/>
      <c r="O25" s="514"/>
    </row>
    <row r="26" spans="2:22" ht="33" customHeight="1">
      <c r="B26" s="507"/>
      <c r="C26" s="508"/>
      <c r="D26" s="509"/>
      <c r="E26" s="509"/>
      <c r="F26" s="510"/>
      <c r="G26" s="511"/>
      <c r="H26" s="511"/>
      <c r="I26" s="511"/>
      <c r="J26" s="511"/>
      <c r="K26" s="511"/>
      <c r="L26" s="511"/>
      <c r="M26" s="512"/>
      <c r="N26" s="513"/>
      <c r="O26" s="514"/>
    </row>
    <row r="27" spans="2:22" ht="18" customHeight="1">
      <c r="B27" s="1945"/>
      <c r="C27" s="1946"/>
      <c r="D27" s="515"/>
      <c r="E27" s="515"/>
      <c r="F27" s="515"/>
      <c r="G27" s="515"/>
      <c r="H27" s="515"/>
      <c r="I27" s="515"/>
      <c r="J27" s="515"/>
      <c r="K27" s="515"/>
      <c r="L27" s="515"/>
      <c r="M27" s="516"/>
      <c r="N27" s="1947"/>
      <c r="O27" s="1942"/>
    </row>
    <row r="28" spans="2:22" ht="18" customHeight="1">
      <c r="B28" s="1945"/>
      <c r="C28" s="1946"/>
      <c r="D28" s="515"/>
      <c r="E28" s="515"/>
      <c r="F28" s="515"/>
      <c r="G28" s="515"/>
      <c r="H28" s="515"/>
      <c r="I28" s="515"/>
      <c r="J28" s="515"/>
      <c r="K28" s="515"/>
      <c r="L28" s="515"/>
      <c r="M28" s="516"/>
      <c r="N28" s="1947"/>
      <c r="O28" s="1942"/>
    </row>
    <row r="29" spans="2:22" ht="18" customHeight="1">
      <c r="B29" s="1945"/>
      <c r="C29" s="1946"/>
      <c r="D29" s="515"/>
      <c r="E29" s="515"/>
      <c r="F29" s="515"/>
      <c r="G29" s="515"/>
      <c r="H29" s="515"/>
      <c r="I29" s="515"/>
      <c r="J29" s="515"/>
      <c r="K29" s="515"/>
      <c r="L29" s="515"/>
      <c r="M29" s="516"/>
      <c r="N29" s="1947"/>
      <c r="O29" s="1942"/>
    </row>
    <row r="30" spans="2:22" ht="18" customHeight="1">
      <c r="B30" s="1945"/>
      <c r="C30" s="1946"/>
      <c r="D30" s="515"/>
      <c r="E30" s="515"/>
      <c r="F30" s="515"/>
      <c r="G30" s="515"/>
      <c r="H30" s="515"/>
      <c r="I30" s="515"/>
      <c r="J30" s="515"/>
      <c r="K30" s="515"/>
      <c r="L30" s="515"/>
      <c r="M30" s="516"/>
      <c r="N30" s="1947"/>
      <c r="O30" s="1942"/>
    </row>
    <row r="31" spans="2:22" ht="18" customHeight="1">
      <c r="B31" s="1945"/>
      <c r="C31" s="1946"/>
      <c r="D31" s="515"/>
      <c r="E31" s="515"/>
      <c r="F31" s="515"/>
      <c r="G31" s="515"/>
      <c r="H31" s="515"/>
      <c r="I31" s="515"/>
      <c r="J31" s="515"/>
      <c r="K31" s="515"/>
      <c r="L31" s="515"/>
      <c r="M31" s="516"/>
      <c r="N31" s="1947"/>
      <c r="O31" s="1942"/>
    </row>
    <row r="32" spans="2:22" ht="18" customHeight="1">
      <c r="B32" s="1945"/>
      <c r="C32" s="1946"/>
      <c r="D32" s="515"/>
      <c r="E32" s="515"/>
      <c r="F32" s="515"/>
      <c r="G32" s="515"/>
      <c r="H32" s="515"/>
      <c r="I32" s="515"/>
      <c r="J32" s="515"/>
      <c r="K32" s="515"/>
      <c r="L32" s="515"/>
      <c r="M32" s="516"/>
      <c r="N32" s="1947"/>
      <c r="O32" s="1942"/>
    </row>
    <row r="33" spans="2:15" ht="18" customHeight="1">
      <c r="B33" s="1945"/>
      <c r="C33" s="1946"/>
      <c r="D33" s="515"/>
      <c r="E33" s="515"/>
      <c r="F33" s="515"/>
      <c r="G33" s="515"/>
      <c r="H33" s="515"/>
      <c r="I33" s="515"/>
      <c r="J33" s="515"/>
      <c r="K33" s="515"/>
      <c r="L33" s="515"/>
      <c r="M33" s="516"/>
      <c r="N33" s="1947"/>
      <c r="O33" s="1942"/>
    </row>
    <row r="34" spans="2:15" ht="18" customHeight="1">
      <c r="B34" s="1945"/>
      <c r="C34" s="1946"/>
      <c r="D34" s="515"/>
      <c r="E34" s="515"/>
      <c r="F34" s="515"/>
      <c r="G34" s="515"/>
      <c r="H34" s="515"/>
      <c r="I34" s="515"/>
      <c r="J34" s="515"/>
      <c r="K34" s="515"/>
      <c r="L34" s="515"/>
      <c r="M34" s="515"/>
      <c r="N34" s="1947"/>
      <c r="O34" s="1942"/>
    </row>
    <row r="35" spans="2:15" ht="18" customHeight="1">
      <c r="B35" s="1945"/>
      <c r="C35" s="1946"/>
      <c r="D35" s="515"/>
      <c r="E35" s="515"/>
      <c r="F35" s="515"/>
      <c r="G35" s="515"/>
      <c r="H35" s="515"/>
      <c r="I35" s="515"/>
      <c r="J35" s="515"/>
      <c r="K35" s="515"/>
      <c r="L35" s="515"/>
      <c r="M35" s="516"/>
      <c r="N35" s="1947"/>
      <c r="O35" s="1942"/>
    </row>
    <row r="36" spans="2:15" ht="18" customHeight="1">
      <c r="B36" s="1945"/>
      <c r="C36" s="1946"/>
      <c r="D36" s="515"/>
      <c r="E36" s="515"/>
      <c r="F36" s="515"/>
      <c r="G36" s="515"/>
      <c r="H36" s="515"/>
      <c r="I36" s="515"/>
      <c r="J36" s="515"/>
      <c r="K36" s="515"/>
      <c r="L36" s="515"/>
      <c r="M36" s="516"/>
      <c r="N36" s="1947"/>
      <c r="O36" s="1942"/>
    </row>
    <row r="37" spans="2:15" ht="18" customHeight="1">
      <c r="B37" s="1945"/>
      <c r="C37" s="1946"/>
      <c r="D37" s="515"/>
      <c r="E37" s="515"/>
      <c r="F37" s="515"/>
      <c r="G37" s="515"/>
      <c r="H37" s="515"/>
      <c r="I37" s="515"/>
      <c r="J37" s="515"/>
      <c r="K37" s="515"/>
      <c r="L37" s="515"/>
      <c r="M37" s="516"/>
      <c r="N37" s="1947"/>
      <c r="O37" s="1942"/>
    </row>
    <row r="38" spans="2:15" ht="18" customHeight="1">
      <c r="B38" s="1945"/>
      <c r="C38" s="1946"/>
      <c r="D38" s="515"/>
      <c r="E38" s="515"/>
      <c r="F38" s="515"/>
      <c r="G38" s="515"/>
      <c r="H38" s="515"/>
      <c r="I38" s="515"/>
      <c r="J38" s="515"/>
      <c r="K38" s="515"/>
      <c r="L38" s="515"/>
      <c r="M38" s="516"/>
      <c r="N38" s="1947"/>
      <c r="O38" s="1942"/>
    </row>
    <row r="39" spans="2:15" ht="18" customHeight="1">
      <c r="B39" s="1945"/>
      <c r="C39" s="1946"/>
      <c r="D39" s="515"/>
      <c r="E39" s="515"/>
      <c r="F39" s="515"/>
      <c r="G39" s="515"/>
      <c r="H39" s="515"/>
      <c r="I39" s="515"/>
      <c r="J39" s="515"/>
      <c r="K39" s="515"/>
      <c r="L39" s="515"/>
      <c r="M39" s="516"/>
      <c r="N39" s="1947"/>
      <c r="O39" s="1942"/>
    </row>
    <row r="40" spans="2:15" ht="18" customHeight="1">
      <c r="B40" s="1945"/>
      <c r="C40" s="1946"/>
      <c r="D40" s="515"/>
      <c r="E40" s="515"/>
      <c r="F40" s="515"/>
      <c r="G40" s="515"/>
      <c r="H40" s="515"/>
      <c r="I40" s="515"/>
      <c r="J40" s="515"/>
      <c r="K40" s="515"/>
      <c r="L40" s="515"/>
      <c r="M40" s="516"/>
      <c r="N40" s="1947"/>
      <c r="O40" s="1942"/>
    </row>
    <row r="41" spans="2:15" ht="18" customHeight="1">
      <c r="B41" s="1945"/>
      <c r="C41" s="1946"/>
      <c r="D41" s="515"/>
      <c r="E41" s="515"/>
      <c r="F41" s="515"/>
      <c r="G41" s="515"/>
      <c r="H41" s="515"/>
      <c r="I41" s="515"/>
      <c r="J41" s="515"/>
      <c r="K41" s="515"/>
      <c r="L41" s="515"/>
      <c r="M41" s="516"/>
      <c r="N41" s="1947"/>
      <c r="O41" s="1942"/>
    </row>
    <row r="42" spans="2:15" ht="18" customHeight="1">
      <c r="B42" s="1945"/>
      <c r="C42" s="1946"/>
      <c r="D42" s="515"/>
      <c r="E42" s="515"/>
      <c r="F42" s="515"/>
      <c r="G42" s="515"/>
      <c r="H42" s="515"/>
      <c r="I42" s="515"/>
      <c r="J42" s="515"/>
      <c r="K42" s="515"/>
      <c r="L42" s="515"/>
      <c r="M42" s="516"/>
      <c r="N42" s="1947"/>
      <c r="O42" s="1942"/>
    </row>
    <row r="43" spans="2:15" ht="18" customHeight="1">
      <c r="B43" s="1945"/>
      <c r="C43" s="1946"/>
      <c r="D43" s="515"/>
      <c r="E43" s="515"/>
      <c r="F43" s="515"/>
      <c r="G43" s="515"/>
      <c r="H43" s="515"/>
      <c r="I43" s="515"/>
      <c r="J43" s="515"/>
      <c r="K43" s="515"/>
      <c r="L43" s="515"/>
      <c r="M43" s="516"/>
      <c r="N43" s="1947"/>
      <c r="O43" s="1942"/>
    </row>
    <row r="44" spans="2:15" ht="18" customHeight="1">
      <c r="B44" s="1945"/>
      <c r="C44" s="1946"/>
      <c r="D44" s="515"/>
      <c r="E44" s="515"/>
      <c r="F44" s="515"/>
      <c r="G44" s="515"/>
      <c r="H44" s="515"/>
      <c r="I44" s="515"/>
      <c r="J44" s="515"/>
      <c r="K44" s="515"/>
      <c r="L44" s="515"/>
      <c r="M44" s="516"/>
      <c r="N44" s="1947"/>
      <c r="O44" s="1942"/>
    </row>
    <row r="45" spans="2:15" ht="18" customHeight="1">
      <c r="B45" s="1945"/>
      <c r="C45" s="1946"/>
      <c r="D45" s="515"/>
      <c r="E45" s="515"/>
      <c r="F45" s="515"/>
      <c r="G45" s="515"/>
      <c r="H45" s="515"/>
      <c r="I45" s="515"/>
      <c r="J45" s="515"/>
      <c r="K45" s="515"/>
      <c r="L45" s="515"/>
      <c r="M45" s="516"/>
      <c r="N45" s="1947"/>
      <c r="O45" s="1942"/>
    </row>
    <row r="46" spans="2:15" ht="18" customHeight="1">
      <c r="B46" s="1945"/>
      <c r="C46" s="1946"/>
      <c r="D46" s="515"/>
      <c r="E46" s="515"/>
      <c r="F46" s="515"/>
      <c r="G46" s="515"/>
      <c r="H46" s="515"/>
      <c r="I46" s="515"/>
      <c r="J46" s="515"/>
      <c r="K46" s="515"/>
      <c r="L46" s="515"/>
      <c r="M46" s="516"/>
      <c r="N46" s="1947"/>
      <c r="O46" s="1942"/>
    </row>
    <row r="47" spans="2:15" ht="18" customHeight="1">
      <c r="B47" s="1945"/>
      <c r="C47" s="1946"/>
      <c r="D47" s="515"/>
      <c r="E47" s="515"/>
      <c r="F47" s="515"/>
      <c r="G47" s="515"/>
      <c r="H47" s="515"/>
      <c r="I47" s="515"/>
      <c r="J47" s="515"/>
      <c r="K47" s="515"/>
      <c r="L47" s="515"/>
      <c r="M47" s="516"/>
      <c r="N47" s="1947"/>
      <c r="O47" s="1942"/>
    </row>
    <row r="48" spans="2:15" ht="18" customHeight="1">
      <c r="B48" s="1945"/>
      <c r="C48" s="1946"/>
      <c r="D48" s="515"/>
      <c r="E48" s="515"/>
      <c r="F48" s="515"/>
      <c r="G48" s="515"/>
      <c r="H48" s="515"/>
      <c r="I48" s="515"/>
      <c r="J48" s="515"/>
      <c r="K48" s="515"/>
      <c r="L48" s="515"/>
      <c r="M48" s="516"/>
      <c r="N48" s="1947"/>
      <c r="O48" s="1942"/>
    </row>
    <row r="49" spans="2:15" ht="18" customHeight="1">
      <c r="B49" s="1945"/>
      <c r="C49" s="1946"/>
      <c r="D49" s="515"/>
      <c r="E49" s="515"/>
      <c r="F49" s="515"/>
      <c r="G49" s="515"/>
      <c r="H49" s="515"/>
      <c r="I49" s="515"/>
      <c r="J49" s="515"/>
      <c r="K49" s="515"/>
      <c r="L49" s="515"/>
      <c r="M49" s="516"/>
      <c r="N49" s="1947"/>
      <c r="O49" s="1942"/>
    </row>
    <row r="50" spans="2:15" ht="18" customHeight="1">
      <c r="B50" s="1945"/>
      <c r="C50" s="1946"/>
      <c r="D50" s="515"/>
      <c r="E50" s="515"/>
      <c r="F50" s="515"/>
      <c r="G50" s="515"/>
      <c r="H50" s="515"/>
      <c r="I50" s="515"/>
      <c r="J50" s="515"/>
      <c r="K50" s="515"/>
      <c r="L50" s="515"/>
      <c r="M50" s="516"/>
      <c r="N50" s="1947"/>
      <c r="O50" s="1942"/>
    </row>
    <row r="51" spans="2:15" ht="18" customHeight="1">
      <c r="B51" s="1945"/>
      <c r="C51" s="1946"/>
      <c r="D51" s="515"/>
      <c r="E51" s="515"/>
      <c r="F51" s="515"/>
      <c r="G51" s="515"/>
      <c r="H51" s="515"/>
      <c r="I51" s="515"/>
      <c r="J51" s="515"/>
      <c r="K51" s="515"/>
      <c r="L51" s="515"/>
      <c r="M51" s="516"/>
      <c r="N51" s="1947"/>
      <c r="O51" s="1942"/>
    </row>
    <row r="52" spans="2:15" ht="18" customHeight="1">
      <c r="B52" s="1945"/>
      <c r="C52" s="1946"/>
      <c r="D52" s="515"/>
      <c r="E52" s="515"/>
      <c r="F52" s="515"/>
      <c r="G52" s="515"/>
      <c r="H52" s="515"/>
      <c r="I52" s="515"/>
      <c r="J52" s="515"/>
      <c r="K52" s="515"/>
      <c r="L52" s="515"/>
      <c r="M52" s="516"/>
      <c r="N52" s="1947"/>
      <c r="O52" s="1942"/>
    </row>
    <row r="53" spans="2:15" ht="18" customHeight="1">
      <c r="B53" s="1945"/>
      <c r="C53" s="1946"/>
      <c r="D53" s="515"/>
      <c r="E53" s="515"/>
      <c r="F53" s="515"/>
      <c r="G53" s="515"/>
      <c r="H53" s="515"/>
      <c r="I53" s="515"/>
      <c r="J53" s="515"/>
      <c r="K53" s="515"/>
      <c r="L53" s="515"/>
      <c r="M53" s="516"/>
      <c r="N53" s="1947"/>
      <c r="O53" s="1942"/>
    </row>
    <row r="54" spans="2:15" ht="18" customHeight="1">
      <c r="B54" s="1945"/>
      <c r="C54" s="1946"/>
      <c r="D54" s="515"/>
      <c r="E54" s="515"/>
      <c r="F54" s="515"/>
      <c r="G54" s="515"/>
      <c r="H54" s="515"/>
      <c r="I54" s="515"/>
      <c r="J54" s="515"/>
      <c r="K54" s="515"/>
      <c r="L54" s="515"/>
      <c r="M54" s="516"/>
      <c r="N54" s="1947"/>
      <c r="O54" s="1942"/>
    </row>
    <row r="55" spans="2:15" ht="18" customHeight="1">
      <c r="B55" s="1945"/>
      <c r="C55" s="1946"/>
      <c r="D55" s="515"/>
      <c r="E55" s="515"/>
      <c r="F55" s="515"/>
      <c r="G55" s="515"/>
      <c r="H55" s="515"/>
      <c r="I55" s="515"/>
      <c r="J55" s="515"/>
      <c r="K55" s="515"/>
      <c r="L55" s="515"/>
      <c r="M55" s="516"/>
      <c r="N55" s="1947"/>
      <c r="O55" s="1942"/>
    </row>
    <row r="56" spans="2:15" ht="18" customHeight="1">
      <c r="B56" s="1945"/>
      <c r="C56" s="1946"/>
      <c r="D56" s="515"/>
      <c r="E56" s="515"/>
      <c r="F56" s="515"/>
      <c r="G56" s="515"/>
      <c r="H56" s="515"/>
      <c r="I56" s="515"/>
      <c r="J56" s="515"/>
      <c r="K56" s="515"/>
      <c r="L56" s="515"/>
      <c r="M56" s="516"/>
      <c r="N56" s="1947"/>
      <c r="O56" s="1942"/>
    </row>
    <row r="57" spans="2:15" ht="18" customHeight="1">
      <c r="B57" s="1945"/>
      <c r="C57" s="1946"/>
      <c r="D57" s="515"/>
      <c r="E57" s="515"/>
      <c r="F57" s="515"/>
      <c r="G57" s="515"/>
      <c r="H57" s="515"/>
      <c r="I57" s="515"/>
      <c r="J57" s="515"/>
      <c r="K57" s="515"/>
      <c r="L57" s="515"/>
      <c r="M57" s="516"/>
      <c r="N57" s="1947"/>
      <c r="O57" s="1942"/>
    </row>
    <row r="58" spans="2:15" ht="18" customHeight="1">
      <c r="B58" s="1945"/>
      <c r="C58" s="1946"/>
      <c r="D58" s="515"/>
      <c r="E58" s="515"/>
      <c r="F58" s="515"/>
      <c r="G58" s="515"/>
      <c r="H58" s="515"/>
      <c r="I58" s="515"/>
      <c r="J58" s="515"/>
      <c r="K58" s="515"/>
      <c r="L58" s="515"/>
      <c r="M58" s="516"/>
      <c r="N58" s="1947"/>
      <c r="O58" s="1942"/>
    </row>
    <row r="59" spans="2:15" ht="18" customHeight="1">
      <c r="B59" s="1945"/>
      <c r="C59" s="1946"/>
      <c r="D59" s="515"/>
      <c r="E59" s="515"/>
      <c r="F59" s="515"/>
      <c r="G59" s="515"/>
      <c r="H59" s="515"/>
      <c r="I59" s="515"/>
      <c r="J59" s="515"/>
      <c r="K59" s="515"/>
      <c r="L59" s="515"/>
      <c r="M59" s="516"/>
      <c r="N59" s="1947"/>
      <c r="O59" s="1942"/>
    </row>
    <row r="60" spans="2:15" ht="18" customHeight="1">
      <c r="B60" s="1945"/>
      <c r="C60" s="1946"/>
      <c r="D60" s="515"/>
      <c r="E60" s="515"/>
      <c r="F60" s="515"/>
      <c r="G60" s="515"/>
      <c r="H60" s="515"/>
      <c r="I60" s="515"/>
      <c r="J60" s="515"/>
      <c r="K60" s="515"/>
      <c r="L60" s="515"/>
      <c r="M60" s="516"/>
      <c r="N60" s="1947"/>
      <c r="O60" s="1942"/>
    </row>
    <row r="61" spans="2:15" ht="18" customHeight="1">
      <c r="B61" s="1945"/>
      <c r="C61" s="1946"/>
      <c r="D61" s="515"/>
      <c r="E61" s="515"/>
      <c r="F61" s="515"/>
      <c r="G61" s="515"/>
      <c r="H61" s="515"/>
      <c r="I61" s="515"/>
      <c r="J61" s="515"/>
      <c r="K61" s="515"/>
      <c r="L61" s="515"/>
      <c r="M61" s="516"/>
      <c r="N61" s="1947"/>
      <c r="O61" s="1942"/>
    </row>
    <row r="62" spans="2:15" ht="18" customHeight="1">
      <c r="B62" s="1945"/>
      <c r="C62" s="1946"/>
      <c r="D62" s="515"/>
      <c r="E62" s="515"/>
      <c r="F62" s="515"/>
      <c r="G62" s="515"/>
      <c r="H62" s="515"/>
      <c r="I62" s="515"/>
      <c r="J62" s="515"/>
      <c r="K62" s="515"/>
      <c r="L62" s="515"/>
      <c r="M62" s="516"/>
      <c r="N62" s="1947"/>
      <c r="O62" s="1942"/>
    </row>
    <row r="63" spans="2:15" ht="18" customHeight="1">
      <c r="B63" s="1945"/>
      <c r="C63" s="1946"/>
      <c r="D63" s="515"/>
      <c r="E63" s="515"/>
      <c r="F63" s="515"/>
      <c r="G63" s="515"/>
      <c r="H63" s="515"/>
      <c r="I63" s="515"/>
      <c r="J63" s="515"/>
      <c r="K63" s="515"/>
      <c r="L63" s="515"/>
      <c r="M63" s="516"/>
      <c r="N63" s="1947"/>
      <c r="O63" s="1942"/>
    </row>
    <row r="64" spans="2:15" ht="18" customHeight="1">
      <c r="B64" s="1945"/>
      <c r="C64" s="1946"/>
      <c r="D64" s="515"/>
      <c r="E64" s="515"/>
      <c r="F64" s="515"/>
      <c r="G64" s="515"/>
      <c r="H64" s="515"/>
      <c r="I64" s="515"/>
      <c r="J64" s="515"/>
      <c r="K64" s="515"/>
      <c r="L64" s="515"/>
      <c r="M64" s="516"/>
      <c r="N64" s="1947"/>
      <c r="O64" s="1942"/>
    </row>
    <row r="65" spans="2:15" ht="18" customHeight="1">
      <c r="B65" s="1945"/>
      <c r="C65" s="1946"/>
      <c r="D65" s="515"/>
      <c r="E65" s="515"/>
      <c r="F65" s="515"/>
      <c r="G65" s="515"/>
      <c r="H65" s="515"/>
      <c r="I65" s="515"/>
      <c r="J65" s="515"/>
      <c r="K65" s="515"/>
      <c r="L65" s="515"/>
      <c r="M65" s="516"/>
      <c r="N65" s="1947"/>
      <c r="O65" s="1942"/>
    </row>
  </sheetData>
  <sheetProtection insertRows="0" deleteRows="0" autoFilter="0"/>
  <mergeCells count="59">
    <mergeCell ref="B63:B65"/>
    <mergeCell ref="C63:C65"/>
    <mergeCell ref="N63:N65"/>
    <mergeCell ref="O63:O65"/>
    <mergeCell ref="B60:B62"/>
    <mergeCell ref="C60:C62"/>
    <mergeCell ref="N60:N62"/>
    <mergeCell ref="O60:O62"/>
    <mergeCell ref="B57:B59"/>
    <mergeCell ref="C57:C59"/>
    <mergeCell ref="N57:N59"/>
    <mergeCell ref="O57:O59"/>
    <mergeCell ref="B54:B56"/>
    <mergeCell ref="C54:C56"/>
    <mergeCell ref="N54:N56"/>
    <mergeCell ref="O54:O56"/>
    <mergeCell ref="B51:B53"/>
    <mergeCell ref="C51:C53"/>
    <mergeCell ref="N51:N53"/>
    <mergeCell ref="O51:O53"/>
    <mergeCell ref="B48:B50"/>
    <mergeCell ref="C48:C50"/>
    <mergeCell ref="N48:N50"/>
    <mergeCell ref="O48:O50"/>
    <mergeCell ref="B45:B47"/>
    <mergeCell ref="C45:C47"/>
    <mergeCell ref="N45:N47"/>
    <mergeCell ref="O45:O47"/>
    <mergeCell ref="B42:B44"/>
    <mergeCell ref="C42:C44"/>
    <mergeCell ref="N42:N44"/>
    <mergeCell ref="O42:O44"/>
    <mergeCell ref="B39:B41"/>
    <mergeCell ref="C39:C41"/>
    <mergeCell ref="N39:N41"/>
    <mergeCell ref="O39:O41"/>
    <mergeCell ref="B36:B38"/>
    <mergeCell ref="C36:C38"/>
    <mergeCell ref="N36:N38"/>
    <mergeCell ref="O36:O38"/>
    <mergeCell ref="B33:B35"/>
    <mergeCell ref="C33:C35"/>
    <mergeCell ref="N33:N35"/>
    <mergeCell ref="O33:O35"/>
    <mergeCell ref="B30:B32"/>
    <mergeCell ref="C30:C32"/>
    <mergeCell ref="N30:N32"/>
    <mergeCell ref="O30:O32"/>
    <mergeCell ref="O27:O29"/>
    <mergeCell ref="P7:V8"/>
    <mergeCell ref="B27:B29"/>
    <mergeCell ref="C27:C29"/>
    <mergeCell ref="N27:N29"/>
    <mergeCell ref="B6:O6"/>
    <mergeCell ref="B7:C7"/>
    <mergeCell ref="D7:F7"/>
    <mergeCell ref="G7:L8"/>
    <mergeCell ref="M7:N7"/>
    <mergeCell ref="O7:O8"/>
  </mergeCells>
  <phoneticPr fontId="3"/>
  <dataValidations count="3">
    <dataValidation imeMode="disabled" allowBlank="1" showInputMessage="1" showErrorMessage="1" sqref="D9:L23" xr:uid="{1AC73398-5ED5-431C-AE8C-23A6C5E8EA8A}"/>
    <dataValidation imeMode="off" allowBlank="1" showInputMessage="1" showErrorMessage="1" sqref="C24 C25:C26 C23 B10:C22 D24:E26 G24:L26 B23:B26" xr:uid="{32EE9F41-C288-4194-A935-F314AB293E8F}"/>
    <dataValidation type="list" allowBlank="1" showInputMessage="1" showErrorMessage="1" prompt="年度を選択" sqref="F3" xr:uid="{2788717E-C2B0-4857-81B9-C44A7CCFB4CE}">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6FB3-EF99-4BC4-BB38-54ADD7F3CCB3}">
  <sheetPr>
    <pageSetUpPr fitToPage="1"/>
  </sheetPr>
  <dimension ref="A1:O113"/>
  <sheetViews>
    <sheetView showZeros="0" view="pageBreakPreview" zoomScale="101" zoomScaleNormal="100" zoomScaleSheetLayoutView="100" workbookViewId="0">
      <selection activeCell="H33" sqref="H33"/>
    </sheetView>
  </sheetViews>
  <sheetFormatPr defaultColWidth="9" defaultRowHeight="16.5"/>
  <cols>
    <col min="1" max="1" width="1.25" style="381" customWidth="1"/>
    <col min="2" max="2" width="16.375" style="381" customWidth="1"/>
    <col min="3" max="3" width="20.5" style="381" customWidth="1"/>
    <col min="4" max="4" width="6.625" style="381" hidden="1" customWidth="1"/>
    <col min="5" max="5" width="28.5" style="381" customWidth="1"/>
    <col min="6" max="6" width="6.125" style="381" customWidth="1"/>
    <col min="7" max="12" width="20.5" style="381" customWidth="1"/>
    <col min="13" max="13" width="10.875" style="381" customWidth="1"/>
    <col min="14" max="23" width="2.875" style="381" customWidth="1"/>
    <col min="24" max="16384" width="9" style="381"/>
  </cols>
  <sheetData>
    <row r="1" spans="2:14" s="378" customFormat="1" ht="17.25" customHeight="1">
      <c r="B1" s="376" t="s">
        <v>1510</v>
      </c>
      <c r="C1" s="377"/>
      <c r="D1" s="377"/>
      <c r="E1" s="377"/>
      <c r="F1" s="377"/>
      <c r="G1" s="377"/>
      <c r="H1" s="377"/>
      <c r="K1" s="379"/>
    </row>
    <row r="2" spans="2:14" s="378" customFormat="1" ht="17.25" customHeight="1">
      <c r="B2" s="376"/>
      <c r="C2" s="377"/>
      <c r="D2" s="377"/>
      <c r="E2" s="377"/>
      <c r="F2" s="377"/>
      <c r="G2" s="377"/>
      <c r="H2" s="377"/>
      <c r="K2" s="379"/>
    </row>
    <row r="3" spans="2:14" s="378" customFormat="1" ht="17.25" customHeight="1">
      <c r="B3" s="376"/>
      <c r="C3" s="376"/>
      <c r="D3" s="474"/>
      <c r="E3" s="474"/>
      <c r="F3" s="474"/>
      <c r="G3" s="795"/>
      <c r="H3" s="1948" t="s">
        <v>1251</v>
      </c>
      <c r="I3" s="1948"/>
      <c r="J3" s="1948"/>
      <c r="K3" s="379"/>
    </row>
    <row r="4" spans="2:14" s="378" customFormat="1" ht="18.75" customHeight="1">
      <c r="C4" s="474"/>
      <c r="D4" s="474"/>
      <c r="E4" s="474"/>
      <c r="F4" s="474"/>
      <c r="G4" s="1949" t="s">
        <v>2004</v>
      </c>
      <c r="H4" s="1949"/>
      <c r="I4" s="1949"/>
      <c r="K4" s="379" t="s">
        <v>1252</v>
      </c>
      <c r="L4" s="466" t="str">
        <f>はじめに!D5</f>
        <v>あいうえお集落協定</v>
      </c>
    </row>
    <row r="5" spans="2:14" s="378" customFormat="1" ht="18.75" customHeight="1">
      <c r="B5" s="616" t="s">
        <v>1354</v>
      </c>
      <c r="C5" s="474"/>
      <c r="D5" s="474"/>
      <c r="E5" s="474"/>
      <c r="F5" s="474"/>
      <c r="G5" s="380"/>
      <c r="H5" s="380"/>
      <c r="K5" s="379"/>
      <c r="L5" s="479"/>
    </row>
    <row r="6" spans="2:14" s="378" customFormat="1" ht="27" customHeight="1">
      <c r="B6" s="1956" t="s">
        <v>1945</v>
      </c>
      <c r="C6" s="1956"/>
      <c r="D6" s="1956"/>
      <c r="E6" s="1956"/>
      <c r="F6" s="1956"/>
      <c r="G6" s="1956"/>
      <c r="H6" s="1956"/>
      <c r="I6" s="1956"/>
      <c r="J6" s="1956"/>
      <c r="K6" s="1956"/>
      <c r="L6" s="1956"/>
      <c r="M6" s="1956"/>
      <c r="N6" s="1956"/>
    </row>
    <row r="7" spans="2:14" s="378" customFormat="1" ht="32.450000000000003" customHeight="1">
      <c r="B7" s="1956" t="s">
        <v>1946</v>
      </c>
      <c r="C7" s="1956"/>
      <c r="D7" s="1956"/>
      <c r="E7" s="1956"/>
      <c r="F7" s="1956"/>
      <c r="G7" s="1956"/>
      <c r="H7" s="1956"/>
      <c r="I7" s="1956"/>
      <c r="J7" s="1956"/>
      <c r="K7" s="1956"/>
      <c r="L7" s="1956"/>
      <c r="M7" s="1956"/>
      <c r="N7" s="1956"/>
    </row>
    <row r="8" spans="2:14" s="378" customFormat="1" ht="28.5" customHeight="1">
      <c r="B8" s="1957" t="s">
        <v>1352</v>
      </c>
      <c r="C8" s="1957"/>
      <c r="D8" s="1957"/>
      <c r="E8" s="1957"/>
      <c r="F8" s="1957"/>
      <c r="G8" s="1957"/>
      <c r="H8" s="1957"/>
      <c r="I8" s="1957"/>
      <c r="J8" s="1957"/>
      <c r="K8" s="1957"/>
      <c r="L8" s="1957"/>
      <c r="M8" s="1957"/>
      <c r="N8" s="1957"/>
    </row>
    <row r="9" spans="2:14" ht="23.45" customHeight="1">
      <c r="B9" s="617" t="s">
        <v>1253</v>
      </c>
      <c r="C9" s="617" t="s">
        <v>1397</v>
      </c>
      <c r="D9" s="617" t="s">
        <v>1254</v>
      </c>
      <c r="E9" s="618" t="s">
        <v>1401</v>
      </c>
      <c r="F9" s="468" t="s">
        <v>1238</v>
      </c>
      <c r="G9" s="619" t="s">
        <v>1255</v>
      </c>
      <c r="H9" s="620" t="s">
        <v>1256</v>
      </c>
      <c r="I9" s="620" t="s">
        <v>1257</v>
      </c>
      <c r="J9" s="617" t="s">
        <v>1258</v>
      </c>
      <c r="K9" s="617" t="s">
        <v>1402</v>
      </c>
      <c r="L9" s="621" t="s">
        <v>1179</v>
      </c>
      <c r="M9" s="630" t="s">
        <v>1353</v>
      </c>
    </row>
    <row r="10" spans="2:14" ht="38.450000000000003" customHeight="1">
      <c r="B10" s="789">
        <v>44287</v>
      </c>
      <c r="C10" s="790" t="s">
        <v>1355</v>
      </c>
      <c r="D10" s="791">
        <f>MONTH('金銭出納簿（今年度）（参考）'!$B10)</f>
        <v>4</v>
      </c>
      <c r="E10" s="792" t="s">
        <v>1259</v>
      </c>
      <c r="F10" s="623"/>
      <c r="G10" s="787">
        <v>1800000</v>
      </c>
      <c r="H10" s="788">
        <v>0</v>
      </c>
      <c r="I10" s="382">
        <f>G10-H10</f>
        <v>1800000</v>
      </c>
      <c r="J10" s="786"/>
      <c r="K10" s="786"/>
      <c r="L10" s="785" t="s">
        <v>1260</v>
      </c>
      <c r="M10" s="631"/>
    </row>
    <row r="11" spans="2:14" ht="19.149999999999999" customHeight="1">
      <c r="B11" s="789">
        <v>44287</v>
      </c>
      <c r="C11" s="790" t="s">
        <v>1357</v>
      </c>
      <c r="D11" s="791">
        <f>MONTH('金銭出納簿（今年度）（参考）'!$B11)</f>
        <v>4</v>
      </c>
      <c r="E11" s="792" t="s">
        <v>1261</v>
      </c>
      <c r="F11" s="624"/>
      <c r="G11" s="787">
        <v>130</v>
      </c>
      <c r="H11" s="788">
        <v>0</v>
      </c>
      <c r="I11" s="382">
        <f>I10+$G11-$H11</f>
        <v>1800130</v>
      </c>
      <c r="J11" s="786"/>
      <c r="K11" s="786"/>
      <c r="L11" s="785"/>
      <c r="M11" s="631"/>
    </row>
    <row r="12" spans="2:14" ht="19.149999999999999" customHeight="1">
      <c r="B12" s="793">
        <v>44301</v>
      </c>
      <c r="C12" s="790" t="s">
        <v>1361</v>
      </c>
      <c r="D12" s="791">
        <f>MONTH('金銭出納簿（今年度）（参考）'!$B12)</f>
        <v>4</v>
      </c>
      <c r="E12" s="792" t="s">
        <v>1262</v>
      </c>
      <c r="F12" s="625"/>
      <c r="G12" s="787"/>
      <c r="H12" s="788">
        <v>5000</v>
      </c>
      <c r="I12" s="382">
        <f t="shared" ref="I12:I49" si="0">I11+$G12-$H12</f>
        <v>1795130</v>
      </c>
      <c r="J12" s="786"/>
      <c r="K12" s="786"/>
      <c r="L12" s="785"/>
      <c r="M12" s="631"/>
    </row>
    <row r="13" spans="2:14" ht="19.5" customHeight="1">
      <c r="B13" s="789">
        <v>44319</v>
      </c>
      <c r="C13" s="790" t="s">
        <v>1369</v>
      </c>
      <c r="D13" s="791">
        <f>MONTH('金銭出納簿（今年度）（参考）'!$B13)</f>
        <v>5</v>
      </c>
      <c r="E13" s="792" t="s">
        <v>1263</v>
      </c>
      <c r="F13" s="624"/>
      <c r="G13" s="787"/>
      <c r="H13" s="788">
        <v>30000</v>
      </c>
      <c r="I13" s="382">
        <f t="shared" si="0"/>
        <v>1765130</v>
      </c>
      <c r="J13" s="786">
        <v>1</v>
      </c>
      <c r="K13" s="786"/>
      <c r="L13" s="785"/>
      <c r="M13" s="631"/>
    </row>
    <row r="14" spans="2:14" ht="36.6" customHeight="1">
      <c r="B14" s="793">
        <v>43985</v>
      </c>
      <c r="C14" s="790" t="s">
        <v>1361</v>
      </c>
      <c r="D14" s="791">
        <f>MONTH('金銭出納簿（今年度）（参考）'!$B14)</f>
        <v>6</v>
      </c>
      <c r="E14" s="792" t="s">
        <v>1264</v>
      </c>
      <c r="F14" s="624"/>
      <c r="G14" s="787"/>
      <c r="H14" s="788">
        <v>300000</v>
      </c>
      <c r="I14" s="382">
        <f t="shared" si="0"/>
        <v>1465130</v>
      </c>
      <c r="J14" s="786">
        <v>2</v>
      </c>
      <c r="K14" s="786"/>
      <c r="L14" s="785" t="s">
        <v>1265</v>
      </c>
      <c r="M14" s="631"/>
    </row>
    <row r="15" spans="2:14" ht="19.5" customHeight="1">
      <c r="B15" s="793">
        <v>43989</v>
      </c>
      <c r="C15" s="790" t="s">
        <v>1363</v>
      </c>
      <c r="D15" s="791">
        <f>MONTH('金銭出納簿（今年度）（参考）'!$B15)</f>
        <v>6</v>
      </c>
      <c r="E15" s="792" t="s">
        <v>1266</v>
      </c>
      <c r="F15" s="624"/>
      <c r="G15" s="787"/>
      <c r="H15" s="788">
        <v>60000</v>
      </c>
      <c r="I15" s="382">
        <f t="shared" si="0"/>
        <v>1405130</v>
      </c>
      <c r="J15" s="786">
        <v>3</v>
      </c>
      <c r="K15" s="786"/>
      <c r="L15" s="785"/>
      <c r="M15" s="631"/>
    </row>
    <row r="16" spans="2:14" ht="19.5" customHeight="1">
      <c r="B16" s="793">
        <v>44013</v>
      </c>
      <c r="C16" s="790" t="s">
        <v>1365</v>
      </c>
      <c r="D16" s="791">
        <f>MONTH('金銭出納簿（今年度）（参考）'!$B16)</f>
        <v>7</v>
      </c>
      <c r="E16" s="792" t="s">
        <v>738</v>
      </c>
      <c r="F16" s="626"/>
      <c r="G16" s="787"/>
      <c r="H16" s="788">
        <v>60000</v>
      </c>
      <c r="I16" s="382">
        <f t="shared" si="0"/>
        <v>1345130</v>
      </c>
      <c r="J16" s="786">
        <v>4</v>
      </c>
      <c r="K16" s="786"/>
      <c r="L16" s="785"/>
      <c r="M16" s="631"/>
    </row>
    <row r="17" spans="2:13" ht="19.5" customHeight="1">
      <c r="B17" s="793">
        <v>44046</v>
      </c>
      <c r="C17" s="790" t="s">
        <v>1361</v>
      </c>
      <c r="D17" s="791">
        <f>MONTH('金銭出納簿（今年度）（参考）'!$B17)</f>
        <v>8</v>
      </c>
      <c r="E17" s="792" t="s">
        <v>1267</v>
      </c>
      <c r="F17" s="624"/>
      <c r="G17" s="787"/>
      <c r="H17" s="788">
        <v>100000</v>
      </c>
      <c r="I17" s="382">
        <f t="shared" si="0"/>
        <v>1245130</v>
      </c>
      <c r="J17" s="786">
        <v>5</v>
      </c>
      <c r="K17" s="786"/>
      <c r="L17" s="785"/>
      <c r="M17" s="631"/>
    </row>
    <row r="18" spans="2:13" ht="19.5" customHeight="1">
      <c r="B18" s="793">
        <v>44051</v>
      </c>
      <c r="C18" s="790" t="s">
        <v>1360</v>
      </c>
      <c r="D18" s="794">
        <f>MONTH('金銭出納簿（今年度）（参考）'!$B18)</f>
        <v>8</v>
      </c>
      <c r="E18" s="792" t="s">
        <v>1268</v>
      </c>
      <c r="F18" s="624"/>
      <c r="G18" s="787"/>
      <c r="H18" s="788">
        <v>50000</v>
      </c>
      <c r="I18" s="382">
        <f t="shared" si="0"/>
        <v>1195130</v>
      </c>
      <c r="J18" s="786">
        <v>6</v>
      </c>
      <c r="K18" s="786"/>
      <c r="L18" s="785"/>
      <c r="M18" s="631"/>
    </row>
    <row r="19" spans="2:13" ht="19.5" customHeight="1">
      <c r="B19" s="793">
        <v>44075</v>
      </c>
      <c r="C19" s="790" t="s">
        <v>1365</v>
      </c>
      <c r="D19" s="791">
        <f>MONTH('金銭出納簿（今年度）（参考）'!$B19)</f>
        <v>9</v>
      </c>
      <c r="E19" s="792" t="s">
        <v>1269</v>
      </c>
      <c r="F19" s="624"/>
      <c r="G19" s="787"/>
      <c r="H19" s="788">
        <v>120000</v>
      </c>
      <c r="I19" s="382">
        <f t="shared" si="0"/>
        <v>1075130</v>
      </c>
      <c r="J19" s="786">
        <v>7</v>
      </c>
      <c r="K19" s="786"/>
      <c r="L19" s="785"/>
      <c r="M19" s="631"/>
    </row>
    <row r="20" spans="2:13" ht="19.5" customHeight="1">
      <c r="B20" s="793">
        <v>44089</v>
      </c>
      <c r="C20" s="790" t="s">
        <v>1357</v>
      </c>
      <c r="D20" s="791">
        <f>MONTH('金銭出納簿（今年度）（参考）'!$B20)</f>
        <v>9</v>
      </c>
      <c r="E20" s="792" t="s">
        <v>1266</v>
      </c>
      <c r="F20" s="624"/>
      <c r="G20" s="787">
        <v>20000</v>
      </c>
      <c r="H20" s="788"/>
      <c r="I20" s="382">
        <f t="shared" si="0"/>
        <v>1095130</v>
      </c>
      <c r="J20" s="786">
        <v>8</v>
      </c>
      <c r="K20" s="786"/>
      <c r="L20" s="785"/>
      <c r="M20" s="631"/>
    </row>
    <row r="21" spans="2:13" ht="19.5" customHeight="1">
      <c r="B21" s="793">
        <v>44099</v>
      </c>
      <c r="C21" s="790" t="s">
        <v>1367</v>
      </c>
      <c r="D21" s="791">
        <f>MONTH('金銭出納簿（今年度）（参考）'!$B21)</f>
        <v>9</v>
      </c>
      <c r="E21" s="792" t="s">
        <v>1270</v>
      </c>
      <c r="F21" s="624"/>
      <c r="G21" s="787"/>
      <c r="H21" s="788">
        <v>400000</v>
      </c>
      <c r="I21" s="382">
        <f t="shared" si="0"/>
        <v>695130</v>
      </c>
      <c r="J21" s="786" t="s">
        <v>1271</v>
      </c>
      <c r="K21" s="786"/>
      <c r="L21" s="785"/>
      <c r="M21" s="631"/>
    </row>
    <row r="22" spans="2:13" ht="19.5" customHeight="1">
      <c r="B22" s="793">
        <v>44105</v>
      </c>
      <c r="C22" s="790" t="s">
        <v>1357</v>
      </c>
      <c r="D22" s="791">
        <f>MONTH('金銭出納簿（今年度）（参考）'!$B22)</f>
        <v>10</v>
      </c>
      <c r="E22" s="792" t="s">
        <v>1261</v>
      </c>
      <c r="F22" s="624"/>
      <c r="G22" s="787">
        <v>40</v>
      </c>
      <c r="H22" s="788">
        <v>0</v>
      </c>
      <c r="I22" s="382">
        <f t="shared" si="0"/>
        <v>695170</v>
      </c>
      <c r="J22" s="786"/>
      <c r="K22" s="786"/>
      <c r="L22" s="785"/>
      <c r="M22" s="631"/>
    </row>
    <row r="23" spans="2:13" ht="19.5" customHeight="1">
      <c r="B23" s="793">
        <v>44105</v>
      </c>
      <c r="C23" s="790" t="s">
        <v>1375</v>
      </c>
      <c r="D23" s="791">
        <f>MONTH('金銭出納簿（今年度）（参考）'!$B23)</f>
        <v>10</v>
      </c>
      <c r="E23" s="792" t="s">
        <v>1272</v>
      </c>
      <c r="F23" s="624"/>
      <c r="G23" s="787"/>
      <c r="H23" s="788">
        <v>60000</v>
      </c>
      <c r="I23" s="382">
        <f t="shared" si="0"/>
        <v>635170</v>
      </c>
      <c r="J23" s="786">
        <v>11</v>
      </c>
      <c r="K23" s="786"/>
      <c r="L23" s="785"/>
      <c r="M23" s="631"/>
    </row>
    <row r="24" spans="2:13" ht="19.5" customHeight="1">
      <c r="B24" s="793">
        <v>44150</v>
      </c>
      <c r="C24" s="790" t="s">
        <v>1356</v>
      </c>
      <c r="D24" s="791">
        <f>MONTH('金銭出納簿（今年度）（参考）'!$B24)</f>
        <v>11</v>
      </c>
      <c r="E24" s="792" t="s">
        <v>1273</v>
      </c>
      <c r="F24" s="624"/>
      <c r="G24" s="787">
        <v>4800000</v>
      </c>
      <c r="H24" s="788">
        <v>0</v>
      </c>
      <c r="I24" s="382">
        <f t="shared" si="0"/>
        <v>5435170</v>
      </c>
      <c r="J24" s="786"/>
      <c r="K24" s="786"/>
      <c r="L24" s="785"/>
      <c r="M24" s="631"/>
    </row>
    <row r="25" spans="2:13" ht="19.5" customHeight="1">
      <c r="B25" s="793">
        <v>44165</v>
      </c>
      <c r="C25" s="790" t="s">
        <v>1358</v>
      </c>
      <c r="D25" s="791">
        <f>MONTH('金銭出納簿（今年度）（参考）'!$B25)</f>
        <v>11</v>
      </c>
      <c r="E25" s="792" t="s">
        <v>1274</v>
      </c>
      <c r="F25" s="624"/>
      <c r="G25" s="787"/>
      <c r="H25" s="788">
        <v>2400000</v>
      </c>
      <c r="I25" s="382">
        <f t="shared" si="0"/>
        <v>3035170</v>
      </c>
      <c r="J25" s="786" t="s">
        <v>1275</v>
      </c>
      <c r="K25" s="786"/>
      <c r="L25" s="785"/>
      <c r="M25" s="631"/>
    </row>
    <row r="26" spans="2:13" ht="19.5" customHeight="1">
      <c r="B26" s="793">
        <v>44530</v>
      </c>
      <c r="C26" s="790" t="s">
        <v>1359</v>
      </c>
      <c r="D26" s="791">
        <f>MONTH('金銭出納簿（今年度）（参考）'!$B26)</f>
        <v>11</v>
      </c>
      <c r="E26" s="792" t="s">
        <v>1274</v>
      </c>
      <c r="F26" s="624"/>
      <c r="G26" s="787"/>
      <c r="H26" s="788">
        <v>100000</v>
      </c>
      <c r="I26" s="382">
        <f t="shared" si="0"/>
        <v>2935170</v>
      </c>
      <c r="J26" s="786" t="s">
        <v>1275</v>
      </c>
      <c r="K26" s="786"/>
      <c r="L26" s="785"/>
      <c r="M26" s="631"/>
    </row>
    <row r="27" spans="2:13" ht="19.5" customHeight="1">
      <c r="B27" s="793">
        <v>44530</v>
      </c>
      <c r="C27" s="790" t="s">
        <v>1363</v>
      </c>
      <c r="D27" s="791">
        <f>MONTH('金銭出納簿（今年度）（参考）'!$B27)</f>
        <v>11</v>
      </c>
      <c r="E27" s="792" t="s">
        <v>1276</v>
      </c>
      <c r="F27" s="624"/>
      <c r="G27" s="787"/>
      <c r="H27" s="788">
        <v>20000</v>
      </c>
      <c r="I27" s="382">
        <f t="shared" si="0"/>
        <v>2915170</v>
      </c>
      <c r="J27" s="786"/>
      <c r="K27" s="786"/>
      <c r="L27" s="785"/>
      <c r="M27" s="631"/>
    </row>
    <row r="28" spans="2:13" ht="19.5" customHeight="1">
      <c r="B28" s="793">
        <v>44166</v>
      </c>
      <c r="C28" s="790" t="s">
        <v>1360</v>
      </c>
      <c r="D28" s="791">
        <f>MONTH('金銭出納簿（今年度）（参考）'!$B28)</f>
        <v>12</v>
      </c>
      <c r="E28" s="792" t="s">
        <v>1274</v>
      </c>
      <c r="F28" s="623"/>
      <c r="G28" s="787"/>
      <c r="H28" s="788">
        <v>200000</v>
      </c>
      <c r="I28" s="382">
        <f t="shared" si="0"/>
        <v>2715170</v>
      </c>
      <c r="J28" s="786" t="s">
        <v>1277</v>
      </c>
      <c r="K28" s="786"/>
      <c r="L28" s="785"/>
      <c r="M28" s="631"/>
    </row>
    <row r="29" spans="2:13" ht="19.5" customHeight="1">
      <c r="B29" s="793">
        <v>44197</v>
      </c>
      <c r="C29" s="790" t="s">
        <v>1363</v>
      </c>
      <c r="D29" s="791">
        <f>MONTH('金銭出納簿（今年度）（参考）'!$B29)</f>
        <v>1</v>
      </c>
      <c r="E29" s="792" t="s">
        <v>1276</v>
      </c>
      <c r="F29" s="624"/>
      <c r="G29" s="787"/>
      <c r="H29" s="788">
        <v>40000</v>
      </c>
      <c r="I29" s="382">
        <f t="shared" si="0"/>
        <v>2675170</v>
      </c>
      <c r="J29" s="786">
        <v>58</v>
      </c>
      <c r="K29" s="786"/>
      <c r="L29" s="785"/>
      <c r="M29" s="631"/>
    </row>
    <row r="30" spans="2:13" ht="19.5" customHeight="1">
      <c r="B30" s="793">
        <v>44208</v>
      </c>
      <c r="C30" s="790" t="s">
        <v>1361</v>
      </c>
      <c r="D30" s="791">
        <f>MONTH('金銭出納簿（今年度）（参考）'!$B30)</f>
        <v>1</v>
      </c>
      <c r="E30" s="792" t="s">
        <v>1278</v>
      </c>
      <c r="F30" s="625"/>
      <c r="G30" s="787"/>
      <c r="H30" s="788">
        <v>200000</v>
      </c>
      <c r="I30" s="382">
        <f t="shared" si="0"/>
        <v>2475170</v>
      </c>
      <c r="J30" s="786">
        <v>59</v>
      </c>
      <c r="K30" s="786"/>
      <c r="L30" s="785"/>
      <c r="M30" s="631"/>
    </row>
    <row r="31" spans="2:13" ht="19.5" customHeight="1">
      <c r="B31" s="793">
        <v>44209</v>
      </c>
      <c r="C31" s="790" t="s">
        <v>1365</v>
      </c>
      <c r="D31" s="791">
        <f>MONTH('金銭出納簿（今年度）（参考）'!$B31)</f>
        <v>1</v>
      </c>
      <c r="E31" s="792" t="s">
        <v>1279</v>
      </c>
      <c r="F31" s="624"/>
      <c r="G31" s="787"/>
      <c r="H31" s="788">
        <v>200000</v>
      </c>
      <c r="I31" s="382">
        <f t="shared" si="0"/>
        <v>2275170</v>
      </c>
      <c r="J31" s="786">
        <v>60</v>
      </c>
      <c r="K31" s="786"/>
      <c r="L31" s="785"/>
      <c r="M31" s="631"/>
    </row>
    <row r="32" spans="2:13" ht="19.5" customHeight="1">
      <c r="B32" s="793">
        <v>44198</v>
      </c>
      <c r="C32" s="790" t="s">
        <v>1357</v>
      </c>
      <c r="D32" s="791">
        <f>MONTH('金銭出納簿（今年度）（参考）'!$B32)</f>
        <v>1</v>
      </c>
      <c r="E32" s="792" t="s">
        <v>1261</v>
      </c>
      <c r="F32" s="624"/>
      <c r="G32" s="787">
        <v>120</v>
      </c>
      <c r="H32" s="788"/>
      <c r="I32" s="382">
        <f t="shared" si="0"/>
        <v>2275290</v>
      </c>
      <c r="J32" s="786"/>
      <c r="K32" s="786"/>
      <c r="L32" s="785"/>
      <c r="M32" s="631"/>
    </row>
    <row r="33" spans="2:13" ht="19.5" customHeight="1">
      <c r="B33" s="793">
        <v>44212</v>
      </c>
      <c r="C33" s="790" t="s">
        <v>1387</v>
      </c>
      <c r="D33" s="791">
        <f>MONTH('金銭出納簿（今年度）（参考）'!$B33)</f>
        <v>1</v>
      </c>
      <c r="E33" s="792" t="s">
        <v>1280</v>
      </c>
      <c r="F33" s="624"/>
      <c r="G33" s="787"/>
      <c r="H33" s="788">
        <v>50000</v>
      </c>
      <c r="I33" s="382">
        <f t="shared" si="0"/>
        <v>2225290</v>
      </c>
      <c r="J33" s="786">
        <v>61</v>
      </c>
      <c r="K33" s="786"/>
      <c r="L33" s="785"/>
      <c r="M33" s="631"/>
    </row>
    <row r="34" spans="2:13" ht="19.5" customHeight="1">
      <c r="B34" s="793">
        <v>44213</v>
      </c>
      <c r="C34" s="790" t="s">
        <v>1377</v>
      </c>
      <c r="D34" s="791">
        <f>MONTH('金銭出納簿（今年度）（参考）'!$B34)</f>
        <v>1</v>
      </c>
      <c r="E34" s="792" t="s">
        <v>1280</v>
      </c>
      <c r="F34" s="626"/>
      <c r="G34" s="787"/>
      <c r="H34" s="788">
        <v>50001</v>
      </c>
      <c r="I34" s="382">
        <f t="shared" si="0"/>
        <v>2175289</v>
      </c>
      <c r="J34" s="786">
        <v>62</v>
      </c>
      <c r="K34" s="786"/>
      <c r="L34" s="785"/>
      <c r="M34" s="631"/>
    </row>
    <row r="35" spans="2:13" ht="19.5" customHeight="1">
      <c r="B35" s="793">
        <v>44228</v>
      </c>
      <c r="C35" s="790" t="s">
        <v>1381</v>
      </c>
      <c r="D35" s="791">
        <f>MONTH('金銭出納簿（今年度）（参考）'!$B35)</f>
        <v>2</v>
      </c>
      <c r="E35" s="792" t="s">
        <v>1282</v>
      </c>
      <c r="F35" s="624"/>
      <c r="G35" s="787"/>
      <c r="H35" s="788">
        <v>2000</v>
      </c>
      <c r="I35" s="382">
        <f t="shared" si="0"/>
        <v>2173289</v>
      </c>
      <c r="J35" s="786">
        <v>63</v>
      </c>
      <c r="K35" s="786"/>
      <c r="L35" s="785"/>
      <c r="M35" s="631"/>
    </row>
    <row r="36" spans="2:13" ht="19.5" customHeight="1">
      <c r="B36" s="793">
        <v>44229</v>
      </c>
      <c r="C36" s="790" t="s">
        <v>1385</v>
      </c>
      <c r="D36" s="791">
        <f>MONTH('金銭出納簿（今年度）（参考）'!$B36)</f>
        <v>2</v>
      </c>
      <c r="E36" s="792" t="s">
        <v>1283</v>
      </c>
      <c r="F36" s="624"/>
      <c r="G36" s="787"/>
      <c r="H36" s="788">
        <v>100000</v>
      </c>
      <c r="I36" s="382">
        <f t="shared" si="0"/>
        <v>2073289</v>
      </c>
      <c r="J36" s="786">
        <v>64</v>
      </c>
      <c r="K36" s="786"/>
      <c r="L36" s="785"/>
      <c r="M36" s="631"/>
    </row>
    <row r="37" spans="2:13" ht="19.5" customHeight="1">
      <c r="B37" s="793">
        <v>44230</v>
      </c>
      <c r="C37" s="790" t="s">
        <v>1371</v>
      </c>
      <c r="D37" s="791">
        <f>MONTH('金銭出納簿（今年度）（参考）'!$B37)</f>
        <v>2</v>
      </c>
      <c r="E37" s="792" t="s">
        <v>1284</v>
      </c>
      <c r="F37" s="624"/>
      <c r="G37" s="787"/>
      <c r="H37" s="788">
        <v>100000</v>
      </c>
      <c r="I37" s="382">
        <f t="shared" si="0"/>
        <v>1973289</v>
      </c>
      <c r="J37" s="786">
        <v>65</v>
      </c>
      <c r="K37" s="786"/>
      <c r="L37" s="785"/>
      <c r="M37" s="631"/>
    </row>
    <row r="38" spans="2:13" ht="19.5" customHeight="1">
      <c r="B38" s="793">
        <v>44232</v>
      </c>
      <c r="C38" s="790" t="s">
        <v>1383</v>
      </c>
      <c r="D38" s="791">
        <f>MONTH('金銭出納簿（今年度）（参考）'!$B38)</f>
        <v>2</v>
      </c>
      <c r="E38" s="792" t="s">
        <v>1285</v>
      </c>
      <c r="F38" s="624"/>
      <c r="G38" s="787"/>
      <c r="H38" s="788">
        <v>50000</v>
      </c>
      <c r="I38" s="382">
        <f t="shared" si="0"/>
        <v>1923289</v>
      </c>
      <c r="J38" s="786">
        <v>66</v>
      </c>
      <c r="K38" s="786"/>
      <c r="L38" s="785"/>
      <c r="M38" s="631"/>
    </row>
    <row r="39" spans="2:13" ht="19.5" customHeight="1">
      <c r="B39" s="793">
        <v>44258</v>
      </c>
      <c r="C39" s="790" t="s">
        <v>1361</v>
      </c>
      <c r="D39" s="791">
        <f>MONTH('金銭出納簿（今年度）（参考）'!$B39)</f>
        <v>3</v>
      </c>
      <c r="E39" s="792" t="s">
        <v>1280</v>
      </c>
      <c r="F39" s="624"/>
      <c r="G39" s="787"/>
      <c r="H39" s="788">
        <v>50000</v>
      </c>
      <c r="I39" s="382">
        <f t="shared" si="0"/>
        <v>1873289</v>
      </c>
      <c r="J39" s="786">
        <v>67</v>
      </c>
      <c r="K39" s="786"/>
      <c r="L39" s="785"/>
      <c r="M39" s="631"/>
    </row>
    <row r="40" spans="2:13" ht="19.5" customHeight="1">
      <c r="B40" s="793">
        <v>44258</v>
      </c>
      <c r="C40" s="790" t="s">
        <v>1387</v>
      </c>
      <c r="D40" s="791">
        <f>MONTH('金銭出納簿（今年度）（参考）'!$B40)</f>
        <v>3</v>
      </c>
      <c r="E40" s="792" t="s">
        <v>1286</v>
      </c>
      <c r="F40" s="624"/>
      <c r="G40" s="787"/>
      <c r="H40" s="788">
        <v>20000</v>
      </c>
      <c r="I40" s="382">
        <f t="shared" si="0"/>
        <v>1853289</v>
      </c>
      <c r="J40" s="786">
        <v>68</v>
      </c>
      <c r="K40" s="786"/>
      <c r="L40" s="785"/>
      <c r="M40" s="631"/>
    </row>
    <row r="41" spans="2:13" ht="19.5" customHeight="1">
      <c r="B41" s="793">
        <v>44258</v>
      </c>
      <c r="C41" s="790" t="s">
        <v>1387</v>
      </c>
      <c r="D41" s="791">
        <f>MONTH('金銭出納簿（今年度）（参考）'!$B41)</f>
        <v>3</v>
      </c>
      <c r="E41" s="792" t="s">
        <v>1287</v>
      </c>
      <c r="F41" s="624"/>
      <c r="G41" s="787"/>
      <c r="H41" s="788">
        <v>3000</v>
      </c>
      <c r="I41" s="382">
        <f t="shared" si="0"/>
        <v>1850289</v>
      </c>
      <c r="J41" s="786">
        <v>69</v>
      </c>
      <c r="K41" s="786"/>
      <c r="L41" s="785"/>
      <c r="M41" s="631"/>
    </row>
    <row r="42" spans="2:13" ht="19.5" customHeight="1">
      <c r="B42" s="793">
        <v>44286</v>
      </c>
      <c r="C42" s="790" t="s">
        <v>1358</v>
      </c>
      <c r="D42" s="791">
        <f>MONTH('金銭出納簿（今年度）（参考）'!$B42)</f>
        <v>3</v>
      </c>
      <c r="E42" s="792" t="s">
        <v>1274</v>
      </c>
      <c r="F42" s="624"/>
      <c r="G42" s="787"/>
      <c r="H42" s="788">
        <v>150000</v>
      </c>
      <c r="I42" s="382">
        <f t="shared" si="0"/>
        <v>1700289</v>
      </c>
      <c r="J42" s="786">
        <v>70</v>
      </c>
      <c r="K42" s="786"/>
      <c r="L42" s="785"/>
      <c r="M42" s="631"/>
    </row>
    <row r="43" spans="2:13" ht="19.5" customHeight="1">
      <c r="B43" s="793"/>
      <c r="C43" s="790"/>
      <c r="D43" s="791">
        <f>MONTH('金銭出納簿（今年度）（参考）'!$B43)</f>
        <v>1</v>
      </c>
      <c r="E43" s="792"/>
      <c r="F43" s="624"/>
      <c r="G43" s="787"/>
      <c r="H43" s="788"/>
      <c r="I43" s="382">
        <f t="shared" si="0"/>
        <v>1700289</v>
      </c>
      <c r="J43" s="786"/>
      <c r="K43" s="786"/>
      <c r="L43" s="785"/>
      <c r="M43" s="631"/>
    </row>
    <row r="44" spans="2:13" ht="19.5" customHeight="1">
      <c r="B44" s="793"/>
      <c r="C44" s="790"/>
      <c r="D44" s="791">
        <f>MONTH('金銭出納簿（今年度）（参考）'!$B44)</f>
        <v>1</v>
      </c>
      <c r="E44" s="792"/>
      <c r="F44" s="624"/>
      <c r="G44" s="787"/>
      <c r="H44" s="788"/>
      <c r="I44" s="382">
        <f t="shared" si="0"/>
        <v>1700289</v>
      </c>
      <c r="J44" s="786"/>
      <c r="K44" s="786"/>
      <c r="L44" s="785"/>
      <c r="M44" s="631"/>
    </row>
    <row r="45" spans="2:13" ht="19.5" customHeight="1">
      <c r="B45" s="793"/>
      <c r="C45" s="790"/>
      <c r="D45" s="791">
        <f>MONTH('金銭出納簿（今年度）（参考）'!$B45)</f>
        <v>1</v>
      </c>
      <c r="E45" s="792"/>
      <c r="F45" s="624"/>
      <c r="G45" s="787"/>
      <c r="H45" s="788"/>
      <c r="I45" s="382">
        <f t="shared" si="0"/>
        <v>1700289</v>
      </c>
      <c r="J45" s="786"/>
      <c r="K45" s="786"/>
      <c r="L45" s="785"/>
      <c r="M45" s="631"/>
    </row>
    <row r="46" spans="2:13" ht="19.5" customHeight="1">
      <c r="B46" s="793"/>
      <c r="C46" s="790"/>
      <c r="D46" s="791">
        <f>MONTH('金銭出納簿（今年度）（参考）'!$B46)</f>
        <v>1</v>
      </c>
      <c r="E46" s="792"/>
      <c r="F46" s="624"/>
      <c r="G46" s="787"/>
      <c r="H46" s="788"/>
      <c r="I46" s="382">
        <f t="shared" si="0"/>
        <v>1700289</v>
      </c>
      <c r="J46" s="786"/>
      <c r="K46" s="786"/>
      <c r="L46" s="785"/>
      <c r="M46" s="631"/>
    </row>
    <row r="47" spans="2:13" ht="19.5" customHeight="1">
      <c r="B47" s="793"/>
      <c r="C47" s="790"/>
      <c r="D47" s="791">
        <f>MONTH('金銭出納簿（今年度）（参考）'!$B47)</f>
        <v>1</v>
      </c>
      <c r="E47" s="792"/>
      <c r="F47" s="624"/>
      <c r="G47" s="787"/>
      <c r="H47" s="788"/>
      <c r="I47" s="382">
        <f t="shared" si="0"/>
        <v>1700289</v>
      </c>
      <c r="J47" s="786"/>
      <c r="K47" s="786"/>
      <c r="L47" s="785"/>
      <c r="M47" s="631"/>
    </row>
    <row r="48" spans="2:13" ht="19.5" customHeight="1">
      <c r="B48" s="793"/>
      <c r="C48" s="790"/>
      <c r="D48" s="791">
        <f>MONTH('金銭出納簿（今年度）（参考）'!$B48)</f>
        <v>1</v>
      </c>
      <c r="E48" s="792"/>
      <c r="F48" s="624"/>
      <c r="G48" s="787"/>
      <c r="H48" s="788"/>
      <c r="I48" s="382">
        <f t="shared" si="0"/>
        <v>1700289</v>
      </c>
      <c r="J48" s="786"/>
      <c r="K48" s="786"/>
      <c r="L48" s="785"/>
      <c r="M48" s="631"/>
    </row>
    <row r="49" spans="2:13" ht="19.5" customHeight="1">
      <c r="B49" s="793"/>
      <c r="C49" s="790"/>
      <c r="D49" s="791">
        <f>MONTH('金銭出納簿（今年度）（参考）'!$B49)</f>
        <v>1</v>
      </c>
      <c r="E49" s="792"/>
      <c r="F49" s="624"/>
      <c r="G49" s="787"/>
      <c r="H49" s="788"/>
      <c r="I49" s="382">
        <f t="shared" si="0"/>
        <v>1700289</v>
      </c>
      <c r="J49" s="786"/>
      <c r="K49" s="786"/>
      <c r="L49" s="785"/>
      <c r="M49" s="631"/>
    </row>
    <row r="50" spans="2:13" ht="19.5" customHeight="1" thickBot="1">
      <c r="B50" s="1981" t="s">
        <v>1288</v>
      </c>
      <c r="C50" s="1982"/>
      <c r="D50" s="1982"/>
      <c r="E50" s="1982"/>
      <c r="F50" s="1982"/>
      <c r="G50" s="1982"/>
      <c r="H50" s="1982"/>
      <c r="I50" s="1982"/>
      <c r="J50" s="1982"/>
      <c r="K50" s="1982"/>
      <c r="L50" s="1982"/>
      <c r="M50" s="1982"/>
    </row>
    <row r="51" spans="2:13" ht="19.5" customHeight="1" thickTop="1">
      <c r="B51" s="1966" t="s">
        <v>1289</v>
      </c>
      <c r="C51" s="1967"/>
      <c r="D51" s="1967"/>
      <c r="E51" s="1968"/>
      <c r="F51" s="642"/>
      <c r="G51" s="473">
        <f>SUM($G$10:$G$50)</f>
        <v>6620290</v>
      </c>
      <c r="H51" s="383">
        <f>SUM($H$10:$H$50)</f>
        <v>4920001</v>
      </c>
      <c r="I51" s="383">
        <f>G51-H51</f>
        <v>1700289</v>
      </c>
      <c r="J51" s="384"/>
      <c r="K51" s="632"/>
      <c r="L51" s="633"/>
      <c r="M51" s="634"/>
    </row>
    <row r="52" spans="2:13" ht="14.25" customHeight="1">
      <c r="B52" s="387" t="s">
        <v>1290</v>
      </c>
      <c r="C52" s="388"/>
      <c r="D52" s="388"/>
      <c r="E52" s="388"/>
      <c r="F52" s="388"/>
      <c r="G52" s="389"/>
      <c r="H52" s="390"/>
      <c r="I52" s="391"/>
      <c r="J52" s="391"/>
      <c r="K52" s="391"/>
    </row>
    <row r="53" spans="2:13" ht="19.149999999999999" customHeight="1">
      <c r="B53" s="392"/>
      <c r="C53" s="392"/>
      <c r="D53" s="392"/>
      <c r="E53" s="392"/>
      <c r="F53" s="392"/>
      <c r="G53" s="392"/>
      <c r="H53" s="392"/>
      <c r="I53" s="392"/>
      <c r="J53" s="392"/>
      <c r="K53" s="392"/>
    </row>
    <row r="54" spans="2:13" ht="19.149999999999999" customHeight="1">
      <c r="B54" s="393" t="s">
        <v>1291</v>
      </c>
      <c r="C54" s="392"/>
      <c r="D54" s="392"/>
      <c r="E54" s="392"/>
      <c r="F54" s="392"/>
      <c r="G54" s="392"/>
      <c r="H54" s="392"/>
      <c r="I54" s="392"/>
      <c r="J54" s="392"/>
      <c r="K54" s="392"/>
    </row>
    <row r="55" spans="2:13" ht="19.149999999999999" customHeight="1">
      <c r="B55" s="482" t="s">
        <v>1403</v>
      </c>
      <c r="C55" s="392"/>
      <c r="D55" s="392"/>
      <c r="E55" s="392"/>
      <c r="F55" s="392"/>
      <c r="G55" s="392"/>
      <c r="H55" s="392"/>
      <c r="I55" s="392"/>
      <c r="J55" s="392"/>
      <c r="K55" s="392"/>
    </row>
    <row r="56" spans="2:13" ht="19.149999999999999" customHeight="1">
      <c r="B56" s="1989" t="s">
        <v>1292</v>
      </c>
      <c r="C56" s="1990"/>
      <c r="D56" s="395"/>
      <c r="E56" s="394" t="s">
        <v>1293</v>
      </c>
      <c r="F56" s="1985" t="s">
        <v>1294</v>
      </c>
      <c r="G56" s="1986"/>
      <c r="H56" s="480"/>
      <c r="I56" s="480"/>
      <c r="J56" s="480"/>
      <c r="K56" s="396" t="s">
        <v>1295</v>
      </c>
    </row>
    <row r="57" spans="2:13" ht="19.149999999999999" customHeight="1">
      <c r="B57" s="1991" t="s">
        <v>1388</v>
      </c>
      <c r="C57" s="1992"/>
      <c r="D57" s="796"/>
      <c r="E57" s="797">
        <v>1000000</v>
      </c>
      <c r="F57" s="1958" t="s">
        <v>1296</v>
      </c>
      <c r="G57" s="1959"/>
      <c r="H57" s="1959"/>
      <c r="I57" s="1959"/>
      <c r="J57" s="1960"/>
      <c r="K57" s="798" t="s">
        <v>1297</v>
      </c>
    </row>
    <row r="58" spans="2:13" ht="19.149999999999999" customHeight="1">
      <c r="B58" s="1991" t="s">
        <v>1389</v>
      </c>
      <c r="C58" s="1992"/>
      <c r="D58" s="796"/>
      <c r="E58" s="797">
        <v>690000</v>
      </c>
      <c r="F58" s="1958" t="s">
        <v>1298</v>
      </c>
      <c r="G58" s="1959"/>
      <c r="H58" s="1959"/>
      <c r="I58" s="1959"/>
      <c r="J58" s="1960"/>
      <c r="K58" s="798" t="s">
        <v>1299</v>
      </c>
    </row>
    <row r="59" spans="2:13" ht="19.149999999999999" customHeight="1">
      <c r="B59" s="1991" t="s">
        <v>1390</v>
      </c>
      <c r="C59" s="1992"/>
      <c r="D59" s="796"/>
      <c r="E59" s="797">
        <v>10000</v>
      </c>
      <c r="F59" s="1958" t="s">
        <v>1300</v>
      </c>
      <c r="G59" s="1959"/>
      <c r="H59" s="1959"/>
      <c r="I59" s="1959"/>
      <c r="J59" s="1960"/>
      <c r="K59" s="798" t="s">
        <v>1301</v>
      </c>
    </row>
    <row r="60" spans="2:13" ht="19.149999999999999" customHeight="1">
      <c r="B60" s="1993" t="s">
        <v>1395</v>
      </c>
      <c r="C60" s="1994"/>
      <c r="D60" s="796"/>
      <c r="E60" s="797">
        <v>289</v>
      </c>
      <c r="F60" s="1961" t="s">
        <v>1302</v>
      </c>
      <c r="G60" s="1962"/>
      <c r="H60" s="1962"/>
      <c r="I60" s="1962"/>
      <c r="J60" s="1963"/>
      <c r="K60" s="798" t="s">
        <v>1303</v>
      </c>
    </row>
    <row r="61" spans="2:13" ht="19.149999999999999" customHeight="1" thickBot="1">
      <c r="B61" s="1995" t="s">
        <v>1288</v>
      </c>
      <c r="C61" s="1996"/>
      <c r="D61" s="1996"/>
      <c r="E61" s="1996"/>
      <c r="F61" s="1996"/>
      <c r="G61" s="1996"/>
      <c r="H61" s="1996"/>
      <c r="I61" s="1996"/>
      <c r="J61" s="1996"/>
      <c r="K61" s="1996"/>
      <c r="L61"/>
    </row>
    <row r="62" spans="2:13" ht="25.15" customHeight="1" thickTop="1">
      <c r="B62" s="1964" t="s">
        <v>257</v>
      </c>
      <c r="C62" s="1965"/>
      <c r="D62" s="398"/>
      <c r="E62" s="397">
        <f>SUM($E$57:$E$61)</f>
        <v>1700289</v>
      </c>
      <c r="F62" s="627"/>
      <c r="G62" s="1983"/>
      <c r="H62" s="1983"/>
      <c r="I62" s="1983"/>
      <c r="J62" s="1983"/>
      <c r="K62" s="1984"/>
      <c r="L62" s="481"/>
    </row>
    <row r="63" spans="2:13" ht="16.899999999999999" customHeight="1">
      <c r="B63" s="387"/>
      <c r="C63" s="392"/>
      <c r="D63" s="392"/>
      <c r="E63" s="392"/>
      <c r="F63" s="392"/>
      <c r="G63" s="392"/>
      <c r="H63" s="392"/>
      <c r="I63" s="392"/>
      <c r="J63" s="392"/>
      <c r="K63" s="392"/>
    </row>
    <row r="64" spans="2:13" ht="8.4499999999999993" customHeight="1">
      <c r="B64" s="392"/>
      <c r="C64" s="392"/>
      <c r="D64" s="392"/>
      <c r="E64" s="392"/>
      <c r="F64" s="392"/>
      <c r="G64" s="392"/>
      <c r="H64" s="392"/>
      <c r="I64" s="392"/>
      <c r="J64" s="392"/>
      <c r="K64" s="392"/>
    </row>
    <row r="65" spans="2:12" s="441" customFormat="1" ht="18" customHeight="1">
      <c r="B65" s="438"/>
      <c r="C65" s="439"/>
      <c r="D65" s="439"/>
      <c r="E65" s="439"/>
      <c r="F65" s="439"/>
      <c r="G65" s="442"/>
      <c r="H65" s="443"/>
      <c r="I65" s="444"/>
      <c r="J65" s="444"/>
      <c r="K65" s="444"/>
      <c r="L65" s="445"/>
    </row>
    <row r="66" spans="2:12" s="441" customFormat="1" ht="18" customHeight="1">
      <c r="B66" s="446"/>
      <c r="C66" s="446" t="s">
        <v>1400</v>
      </c>
      <c r="D66" s="446"/>
      <c r="E66" s="446"/>
      <c r="F66" s="446"/>
      <c r="G66" s="446"/>
      <c r="H66" s="446"/>
      <c r="I66" s="483" t="s">
        <v>1404</v>
      </c>
      <c r="J66" s="446"/>
      <c r="L66" s="447"/>
    </row>
    <row r="67" spans="2:12" s="441" customFormat="1" ht="18" customHeight="1">
      <c r="B67" s="472"/>
      <c r="C67" s="448" t="s">
        <v>1355</v>
      </c>
      <c r="D67" s="449"/>
      <c r="E67" s="449"/>
      <c r="F67" s="628"/>
      <c r="G67" s="450"/>
      <c r="H67" s="450"/>
      <c r="I67" s="448" t="s">
        <v>1388</v>
      </c>
      <c r="J67" s="449"/>
      <c r="K67" s="451"/>
      <c r="L67" s="475"/>
    </row>
    <row r="68" spans="2:12" s="441" customFormat="1" ht="18" customHeight="1">
      <c r="B68" s="472"/>
      <c r="C68" s="448" t="s">
        <v>1356</v>
      </c>
      <c r="D68" s="449"/>
      <c r="E68" s="449"/>
      <c r="F68" s="628"/>
      <c r="G68" s="450"/>
      <c r="H68" s="450"/>
      <c r="I68" s="448" t="s">
        <v>1389</v>
      </c>
      <c r="J68" s="449"/>
      <c r="K68" s="451"/>
      <c r="L68" s="475"/>
    </row>
    <row r="69" spans="2:12" s="441" customFormat="1" ht="18" customHeight="1">
      <c r="B69" s="472"/>
      <c r="C69" s="448" t="s">
        <v>1357</v>
      </c>
      <c r="D69" s="449"/>
      <c r="E69" s="449"/>
      <c r="F69" s="628"/>
      <c r="G69" s="450"/>
      <c r="H69" s="450"/>
      <c r="I69" s="448" t="s">
        <v>1390</v>
      </c>
      <c r="J69" s="449"/>
      <c r="K69" s="451"/>
      <c r="L69" s="475"/>
    </row>
    <row r="70" spans="2:12" s="441" customFormat="1" ht="18" customHeight="1">
      <c r="B70" s="472"/>
      <c r="C70" s="452" t="s">
        <v>1358</v>
      </c>
      <c r="D70" s="453"/>
      <c r="E70" s="453"/>
      <c r="F70" s="629"/>
      <c r="G70" s="450"/>
      <c r="H70" s="450"/>
      <c r="I70" s="452" t="s">
        <v>1391</v>
      </c>
      <c r="J70" s="453"/>
      <c r="K70" s="451"/>
      <c r="L70" s="475"/>
    </row>
    <row r="71" spans="2:12" s="441" customFormat="1" ht="18" customHeight="1">
      <c r="B71" s="472"/>
      <c r="C71" s="452" t="s">
        <v>1359</v>
      </c>
      <c r="D71" s="453"/>
      <c r="E71" s="453"/>
      <c r="F71" s="629"/>
      <c r="G71" s="450"/>
      <c r="H71" s="450"/>
      <c r="I71" s="452" t="s">
        <v>1392</v>
      </c>
      <c r="J71" s="453"/>
      <c r="K71" s="451"/>
      <c r="L71" s="475"/>
    </row>
    <row r="72" spans="2:12" s="441" customFormat="1" ht="18" customHeight="1">
      <c r="B72" s="472"/>
      <c r="C72" s="452" t="s">
        <v>1360</v>
      </c>
      <c r="D72" s="453"/>
      <c r="E72" s="453"/>
      <c r="F72" s="629"/>
      <c r="G72" s="450"/>
      <c r="H72" s="450"/>
      <c r="I72" s="452" t="s">
        <v>1393</v>
      </c>
      <c r="J72" s="453"/>
      <c r="K72" s="451"/>
      <c r="L72" s="475"/>
    </row>
    <row r="73" spans="2:12" s="441" customFormat="1" ht="18" customHeight="1">
      <c r="B73" s="472"/>
      <c r="C73" s="452" t="s">
        <v>1362</v>
      </c>
      <c r="D73" s="453"/>
      <c r="E73" s="453"/>
      <c r="F73" s="629"/>
      <c r="G73" s="450"/>
      <c r="H73" s="450"/>
      <c r="I73" s="452" t="s">
        <v>1394</v>
      </c>
      <c r="J73" s="453"/>
      <c r="K73" s="451"/>
      <c r="L73" s="475"/>
    </row>
    <row r="74" spans="2:12" ht="18" customHeight="1">
      <c r="B74" s="472"/>
      <c r="C74" s="452" t="s">
        <v>1364</v>
      </c>
      <c r="D74" s="453"/>
      <c r="E74" s="453"/>
      <c r="F74" s="629"/>
      <c r="G74" s="450"/>
      <c r="H74" s="450"/>
      <c r="I74" s="452" t="s">
        <v>1395</v>
      </c>
      <c r="J74" s="453"/>
      <c r="K74" s="451"/>
      <c r="L74" s="475"/>
    </row>
    <row r="75" spans="2:12" ht="18" customHeight="1">
      <c r="B75" s="472"/>
      <c r="C75" s="452" t="s">
        <v>1366</v>
      </c>
      <c r="D75" s="453"/>
      <c r="E75" s="453"/>
      <c r="F75" s="629"/>
      <c r="I75" s="454"/>
    </row>
    <row r="76" spans="2:12" ht="18" customHeight="1">
      <c r="B76" s="472"/>
      <c r="C76" s="452" t="s">
        <v>1368</v>
      </c>
      <c r="D76" s="453"/>
      <c r="E76" s="453"/>
      <c r="F76" s="629"/>
      <c r="I76" s="454"/>
    </row>
    <row r="77" spans="2:12" ht="18" customHeight="1">
      <c r="B77" s="472"/>
      <c r="C77" s="452" t="s">
        <v>1370</v>
      </c>
      <c r="D77" s="453"/>
      <c r="E77" s="453"/>
      <c r="F77" s="629"/>
      <c r="I77" s="454"/>
    </row>
    <row r="78" spans="2:12" ht="18" customHeight="1">
      <c r="B78" s="472"/>
      <c r="C78" s="452" t="s">
        <v>1372</v>
      </c>
      <c r="D78" s="453"/>
      <c r="E78" s="453"/>
      <c r="F78" s="629"/>
      <c r="I78" s="454"/>
    </row>
    <row r="79" spans="2:12" ht="18" customHeight="1">
      <c r="B79" s="472"/>
      <c r="C79" s="452" t="s">
        <v>1374</v>
      </c>
      <c r="D79" s="453"/>
      <c r="E79" s="453"/>
      <c r="F79" s="629"/>
      <c r="I79" s="454"/>
    </row>
    <row r="80" spans="2:12" ht="18" customHeight="1">
      <c r="B80" s="472"/>
      <c r="C80" s="452" t="s">
        <v>1376</v>
      </c>
      <c r="D80" s="453"/>
      <c r="E80" s="453"/>
      <c r="F80" s="629"/>
      <c r="I80" s="454"/>
    </row>
    <row r="81" spans="1:11" ht="18" customHeight="1">
      <c r="B81" s="472"/>
      <c r="C81" s="452" t="s">
        <v>1378</v>
      </c>
      <c r="D81" s="453"/>
      <c r="E81" s="453"/>
      <c r="F81" s="629"/>
      <c r="I81" s="454"/>
    </row>
    <row r="82" spans="1:11" ht="18" customHeight="1">
      <c r="B82" s="472"/>
      <c r="C82" s="452" t="s">
        <v>1380</v>
      </c>
      <c r="D82" s="453"/>
      <c r="E82" s="453"/>
      <c r="F82" s="629"/>
      <c r="I82" s="454"/>
    </row>
    <row r="83" spans="1:11" ht="18" customHeight="1">
      <c r="B83" s="472"/>
      <c r="C83" s="452" t="s">
        <v>1382</v>
      </c>
      <c r="D83" s="453"/>
      <c r="E83" s="453"/>
      <c r="F83" s="629"/>
      <c r="I83" s="454"/>
    </row>
    <row r="84" spans="1:11" ht="18" customHeight="1">
      <c r="B84" s="472"/>
      <c r="C84" s="452" t="s">
        <v>1384</v>
      </c>
      <c r="D84" s="453"/>
      <c r="E84" s="453"/>
      <c r="F84" s="629"/>
      <c r="I84" s="454"/>
    </row>
    <row r="85" spans="1:11" ht="18" customHeight="1">
      <c r="B85" s="472"/>
      <c r="C85" s="452" t="s">
        <v>1386</v>
      </c>
      <c r="D85" s="453"/>
      <c r="E85" s="453"/>
      <c r="F85" s="629"/>
      <c r="I85" s="454"/>
    </row>
    <row r="86" spans="1:11">
      <c r="B86" s="472"/>
      <c r="C86" s="452" t="s">
        <v>1387</v>
      </c>
      <c r="D86" s="453"/>
      <c r="E86" s="453"/>
      <c r="F86" s="629"/>
      <c r="I86" s="454"/>
    </row>
    <row r="87" spans="1:11" s="400" customFormat="1" ht="19.5" customHeight="1" thickBot="1">
      <c r="A87" s="399"/>
      <c r="B87" s="393" t="s">
        <v>1405</v>
      </c>
      <c r="C87" s="401"/>
      <c r="D87" s="401"/>
      <c r="E87" s="401"/>
      <c r="F87" s="401"/>
      <c r="G87" s="401"/>
    </row>
    <row r="88" spans="1:11" s="400" customFormat="1" ht="19.5" customHeight="1">
      <c r="A88" s="399"/>
      <c r="B88" s="1969" t="s">
        <v>1304</v>
      </c>
      <c r="C88" s="1970"/>
      <c r="D88" s="402"/>
      <c r="E88" s="1974" t="s">
        <v>1305</v>
      </c>
      <c r="F88" s="1974"/>
      <c r="G88" s="1974"/>
      <c r="H88" s="1974"/>
      <c r="I88" s="1974"/>
      <c r="J88" s="1974"/>
      <c r="K88" s="1975"/>
    </row>
    <row r="89" spans="1:11" s="400" customFormat="1" ht="19.5" customHeight="1">
      <c r="A89" s="399"/>
      <c r="B89" s="1971"/>
      <c r="C89" s="907"/>
      <c r="D89" s="403"/>
      <c r="E89" s="403"/>
      <c r="F89" s="403"/>
      <c r="G89" s="476"/>
      <c r="H89" s="1976" t="s">
        <v>1306</v>
      </c>
      <c r="I89" s="1977"/>
      <c r="J89" s="1976" t="s">
        <v>1307</v>
      </c>
      <c r="K89" s="1978"/>
    </row>
    <row r="90" spans="1:11" s="400" customFormat="1" ht="19.5" customHeight="1" thickBot="1">
      <c r="A90" s="399"/>
      <c r="B90" s="1972"/>
      <c r="C90" s="1973"/>
      <c r="D90" s="404"/>
      <c r="E90" s="405" t="s">
        <v>1308</v>
      </c>
      <c r="F90" s="1997" t="s">
        <v>1309</v>
      </c>
      <c r="G90" s="1998"/>
      <c r="H90" s="405" t="s">
        <v>1308</v>
      </c>
      <c r="I90" s="405" t="s">
        <v>1309</v>
      </c>
      <c r="J90" s="405" t="s">
        <v>1308</v>
      </c>
      <c r="K90" s="406" t="s">
        <v>1309</v>
      </c>
    </row>
    <row r="91" spans="1:11" s="400" customFormat="1" ht="19.5" customHeight="1">
      <c r="A91" s="399"/>
      <c r="B91" s="407" t="s">
        <v>1310</v>
      </c>
      <c r="C91" s="408" t="s">
        <v>1396</v>
      </c>
      <c r="D91" s="409"/>
      <c r="E91" s="641">
        <f>SUMIFS($G$10:$G$50,$C$10:$C$50,C91)</f>
        <v>1800000</v>
      </c>
      <c r="F91" s="1999"/>
      <c r="G91" s="2000"/>
      <c r="H91" s="410">
        <f>SUMIFS($G$10:$G$50,$C$10:$C$50,C91,$D$10:$D$50,"&gt;=4")</f>
        <v>1800000</v>
      </c>
      <c r="I91" s="411"/>
      <c r="J91" s="412">
        <f>SUMIFS($G$10:$G$50,$C$10:$C$50,C91,$D$10:$D$50,"&lt;=3")</f>
        <v>0</v>
      </c>
      <c r="K91" s="413"/>
    </row>
    <row r="92" spans="1:11" s="400" customFormat="1" ht="19.5" customHeight="1">
      <c r="A92" s="399"/>
      <c r="B92" s="414"/>
      <c r="C92" s="415" t="s">
        <v>1398</v>
      </c>
      <c r="D92" s="415"/>
      <c r="E92" s="416">
        <f>SUMIFS($G$10:$G$50,$C$10:$C$50,C92)</f>
        <v>4800000</v>
      </c>
      <c r="F92" s="2001"/>
      <c r="G92" s="2002"/>
      <c r="H92" s="416">
        <f>SUMIFS($G$10:$G$50,$C$10:$C$50,C92,$D$10:$D$50,"&gt;=4")</f>
        <v>4800000</v>
      </c>
      <c r="I92" s="417"/>
      <c r="J92" s="418">
        <f>SUMIFS($G$10:$G$50,$C$10:$C$50,C92,$D$10:$D$50,"&lt;=3")</f>
        <v>0</v>
      </c>
      <c r="K92" s="419"/>
    </row>
    <row r="93" spans="1:11" s="400" customFormat="1" ht="19.5" customHeight="1" thickBot="1">
      <c r="A93" s="399"/>
      <c r="B93" s="420"/>
      <c r="C93" s="421" t="s">
        <v>1399</v>
      </c>
      <c r="D93" s="422"/>
      <c r="E93" s="423">
        <f>SUMIFS($G$10:$G$50,$C$10:$C$50,C93)</f>
        <v>20290</v>
      </c>
      <c r="F93" s="2001"/>
      <c r="G93" s="2002"/>
      <c r="H93" s="423">
        <f>SUMIFS($G$10:$G$50,$C$10:$C$50,C93,$D$10:$D$50,"&gt;=4")</f>
        <v>20170</v>
      </c>
      <c r="I93" s="424"/>
      <c r="J93" s="425">
        <f>SUMIFS($G$10:$G$50,$C$10:$C$50,C93,$D$10:$D$50,"&lt;=3")</f>
        <v>120</v>
      </c>
      <c r="K93" s="426"/>
    </row>
    <row r="94" spans="1:11" s="400" customFormat="1" ht="19.5" customHeight="1">
      <c r="A94" s="399"/>
      <c r="B94" s="407" t="s">
        <v>1274</v>
      </c>
      <c r="C94" s="408" t="s">
        <v>1358</v>
      </c>
      <c r="D94" s="408"/>
      <c r="E94" s="411"/>
      <c r="F94" s="2003">
        <f t="shared" ref="F94:F110" si="1">SUMIFS($H$10:$H$50,$C$10:$C$50,C94)</f>
        <v>2550000</v>
      </c>
      <c r="G94" s="2004"/>
      <c r="H94" s="411"/>
      <c r="I94" s="427">
        <f>SUMIFS($H$10:$H$50,$C$10:$C$50,C94,$D$10:$D$50,"&gt;=4")</f>
        <v>2400000</v>
      </c>
      <c r="J94" s="411"/>
      <c r="K94" s="428">
        <f>SUMIFS($H$10:$H$39,$C$10:$C$39,C94,$D$10:$D$39,"&lt;=3")</f>
        <v>0</v>
      </c>
    </row>
    <row r="95" spans="1:11" s="400" customFormat="1" ht="19.5" customHeight="1" thickBot="1">
      <c r="A95" s="399"/>
      <c r="B95" s="420"/>
      <c r="C95" s="421" t="s">
        <v>1359</v>
      </c>
      <c r="D95" s="421"/>
      <c r="E95" s="424"/>
      <c r="F95" s="1952">
        <f t="shared" si="1"/>
        <v>100000</v>
      </c>
      <c r="G95" s="1953"/>
      <c r="H95" s="424"/>
      <c r="I95" s="429">
        <f>SUMIFS($H$10:$H$50,$C$10:$C$50,C95,$D$10:$D$50,"&gt;=4")</f>
        <v>100000</v>
      </c>
      <c r="J95" s="424"/>
      <c r="K95" s="430">
        <f>SUMIFS($H$10:$H$39,$C$10:$C$39,C95,$D$10:$D$39,"&lt;=3")</f>
        <v>0</v>
      </c>
    </row>
    <row r="96" spans="1:11" s="400" customFormat="1" ht="19.5" customHeight="1">
      <c r="A96" s="399"/>
      <c r="B96" s="407" t="s">
        <v>1311</v>
      </c>
      <c r="C96" s="408" t="s">
        <v>1360</v>
      </c>
      <c r="D96" s="408"/>
      <c r="E96" s="411"/>
      <c r="F96" s="2003">
        <f t="shared" si="1"/>
        <v>250000</v>
      </c>
      <c r="G96" s="2004"/>
      <c r="H96" s="411"/>
      <c r="I96" s="431">
        <f>SUMIFS($H$10:$H$50,$C$10:$C$50,C96,$D$10:$D$50,"&gt;=4")</f>
        <v>250000</v>
      </c>
      <c r="J96" s="411"/>
      <c r="K96" s="432">
        <f>SUMIFS($H$10:$H$39,$C$10:$C$39,C96,$D$10:$D$39,"&lt;=3")</f>
        <v>0</v>
      </c>
    </row>
    <row r="97" spans="1:15" s="400" customFormat="1" ht="19.5" customHeight="1">
      <c r="A97" s="399"/>
      <c r="B97" s="414"/>
      <c r="C97" s="415" t="s">
        <v>1361</v>
      </c>
      <c r="D97" s="415"/>
      <c r="E97" s="417"/>
      <c r="F97" s="1950">
        <f t="shared" si="1"/>
        <v>655000</v>
      </c>
      <c r="G97" s="1951"/>
      <c r="H97" s="417"/>
      <c r="I97" s="416">
        <f>SUMIFS($H$10:$H$50,$C$10:$C$50,C97,$D$10:$D$50,"&gt;=4")</f>
        <v>405000</v>
      </c>
      <c r="J97" s="417"/>
      <c r="K97" s="433">
        <f>SUMIFS($H$10:$H$39,$C$10:$C$39,C97,$D$10:$D$39,"&lt;=3")</f>
        <v>250000</v>
      </c>
    </row>
    <row r="98" spans="1:15" s="400" customFormat="1" ht="19.5" customHeight="1">
      <c r="A98" s="399"/>
      <c r="B98" s="414"/>
      <c r="C98" s="415" t="s">
        <v>1363</v>
      </c>
      <c r="D98" s="415"/>
      <c r="E98" s="417"/>
      <c r="F98" s="1950">
        <f t="shared" si="1"/>
        <v>120000</v>
      </c>
      <c r="G98" s="1951"/>
      <c r="H98" s="417"/>
      <c r="I98" s="416">
        <f>SUMIFS($H$10:$H$50,$C$10:$C$50,C98,$D$10:$D$50,"&gt;=4")</f>
        <v>80000</v>
      </c>
      <c r="J98" s="417"/>
      <c r="K98" s="433">
        <f>SUMIFS($H$10:$H$39,$C$10:$C$39,C98,$D$10:$D$39,"&lt;=3")</f>
        <v>40000</v>
      </c>
    </row>
    <row r="99" spans="1:15" s="400" customFormat="1" ht="19.5" customHeight="1">
      <c r="A99" s="399"/>
      <c r="B99" s="414"/>
      <c r="C99" s="415" t="s">
        <v>1365</v>
      </c>
      <c r="D99" s="415"/>
      <c r="E99" s="417"/>
      <c r="F99" s="1950">
        <f t="shared" si="1"/>
        <v>380000</v>
      </c>
      <c r="G99" s="1951"/>
      <c r="H99" s="417"/>
      <c r="I99" s="416">
        <f t="shared" ref="I99:I109" si="2">SUMIFS($H$10:$H$50,$C$10:$C$50,C99,$D$10:$D$50,"&gt;=4")</f>
        <v>180000</v>
      </c>
      <c r="J99" s="417"/>
      <c r="K99" s="433">
        <f t="shared" ref="K99:K109" si="3">SUMIFS($H$10:$H$39,$C$10:$C$39,C99,$D$10:$D$39,"&lt;=3")</f>
        <v>200000</v>
      </c>
    </row>
    <row r="100" spans="1:15" s="400" customFormat="1" ht="19.5" customHeight="1">
      <c r="A100" s="399"/>
      <c r="B100" s="414"/>
      <c r="C100" s="415" t="s">
        <v>1367</v>
      </c>
      <c r="D100" s="415"/>
      <c r="E100" s="417"/>
      <c r="F100" s="1950">
        <f t="shared" si="1"/>
        <v>400000</v>
      </c>
      <c r="G100" s="1951"/>
      <c r="H100" s="417"/>
      <c r="I100" s="416">
        <f t="shared" si="2"/>
        <v>400000</v>
      </c>
      <c r="J100" s="417"/>
      <c r="K100" s="433">
        <f t="shared" si="3"/>
        <v>0</v>
      </c>
    </row>
    <row r="101" spans="1:15" s="400" customFormat="1" ht="19.5" customHeight="1">
      <c r="A101" s="399"/>
      <c r="B101" s="414"/>
      <c r="C101" s="415" t="s">
        <v>1369</v>
      </c>
      <c r="D101" s="415"/>
      <c r="E101" s="417"/>
      <c r="F101" s="1950">
        <f t="shared" si="1"/>
        <v>30000</v>
      </c>
      <c r="G101" s="1951"/>
      <c r="H101" s="417"/>
      <c r="I101" s="416">
        <f t="shared" si="2"/>
        <v>30000</v>
      </c>
      <c r="J101" s="417"/>
      <c r="K101" s="433">
        <f t="shared" si="3"/>
        <v>0</v>
      </c>
    </row>
    <row r="102" spans="1:15" s="400" customFormat="1" ht="19.5" customHeight="1">
      <c r="A102" s="399"/>
      <c r="B102" s="414"/>
      <c r="C102" s="415" t="s">
        <v>1371</v>
      </c>
      <c r="D102" s="415"/>
      <c r="E102" s="417"/>
      <c r="F102" s="1950">
        <f t="shared" si="1"/>
        <v>100000</v>
      </c>
      <c r="G102" s="1951"/>
      <c r="H102" s="417"/>
      <c r="I102" s="416">
        <f t="shared" si="2"/>
        <v>0</v>
      </c>
      <c r="J102" s="417"/>
      <c r="K102" s="433">
        <f t="shared" si="3"/>
        <v>100000</v>
      </c>
    </row>
    <row r="103" spans="1:15" s="400" customFormat="1" ht="19.5" customHeight="1">
      <c r="A103" s="399"/>
      <c r="B103" s="414"/>
      <c r="C103" s="415" t="s">
        <v>1373</v>
      </c>
      <c r="D103" s="415"/>
      <c r="E103" s="417"/>
      <c r="F103" s="1950">
        <f t="shared" si="1"/>
        <v>0</v>
      </c>
      <c r="G103" s="1951"/>
      <c r="H103" s="417"/>
      <c r="I103" s="416">
        <f t="shared" si="2"/>
        <v>0</v>
      </c>
      <c r="J103" s="417"/>
      <c r="K103" s="433">
        <f t="shared" si="3"/>
        <v>0</v>
      </c>
    </row>
    <row r="104" spans="1:15" s="400" customFormat="1" ht="19.5" customHeight="1">
      <c r="A104" s="399"/>
      <c r="B104" s="414"/>
      <c r="C104" s="415" t="s">
        <v>1375</v>
      </c>
      <c r="D104" s="415"/>
      <c r="E104" s="417"/>
      <c r="F104" s="1950">
        <f t="shared" si="1"/>
        <v>60000</v>
      </c>
      <c r="G104" s="1951"/>
      <c r="H104" s="417"/>
      <c r="I104" s="416">
        <f>SUMIFS($H$10:$H$50,$C$10:$C$50,C104,$D$10:$D$50,"&gt;=4")</f>
        <v>60000</v>
      </c>
      <c r="J104" s="417"/>
      <c r="K104" s="433">
        <f t="shared" si="3"/>
        <v>0</v>
      </c>
    </row>
    <row r="105" spans="1:15" s="400" customFormat="1" ht="19.5" customHeight="1">
      <c r="A105" s="399"/>
      <c r="B105" s="414"/>
      <c r="C105" s="415" t="s">
        <v>1377</v>
      </c>
      <c r="D105" s="415"/>
      <c r="E105" s="417"/>
      <c r="F105" s="1950">
        <f t="shared" si="1"/>
        <v>50001</v>
      </c>
      <c r="G105" s="1951"/>
      <c r="H105" s="417"/>
      <c r="I105" s="416">
        <f t="shared" si="2"/>
        <v>0</v>
      </c>
      <c r="J105" s="417"/>
      <c r="K105" s="433">
        <f t="shared" si="3"/>
        <v>50001</v>
      </c>
    </row>
    <row r="106" spans="1:15" s="400" customFormat="1" ht="19.5" customHeight="1">
      <c r="A106" s="399"/>
      <c r="B106" s="414"/>
      <c r="C106" s="415" t="s">
        <v>1379</v>
      </c>
      <c r="D106" s="415"/>
      <c r="E106" s="417"/>
      <c r="F106" s="1950">
        <f t="shared" si="1"/>
        <v>0</v>
      </c>
      <c r="G106" s="1951"/>
      <c r="H106" s="417"/>
      <c r="I106" s="416">
        <f t="shared" si="2"/>
        <v>0</v>
      </c>
      <c r="J106" s="417"/>
      <c r="K106" s="433">
        <f t="shared" si="3"/>
        <v>0</v>
      </c>
    </row>
    <row r="107" spans="1:15" s="400" customFormat="1" ht="19.5" customHeight="1">
      <c r="A107" s="399"/>
      <c r="B107" s="414"/>
      <c r="C107" s="415" t="s">
        <v>1381</v>
      </c>
      <c r="D107" s="415"/>
      <c r="E107" s="417"/>
      <c r="F107" s="1950">
        <f t="shared" si="1"/>
        <v>2000</v>
      </c>
      <c r="G107" s="1951"/>
      <c r="H107" s="417"/>
      <c r="I107" s="416">
        <f t="shared" si="2"/>
        <v>0</v>
      </c>
      <c r="J107" s="417"/>
      <c r="K107" s="433">
        <f t="shared" si="3"/>
        <v>2000</v>
      </c>
    </row>
    <row r="108" spans="1:15" s="400" customFormat="1" ht="19.5" customHeight="1">
      <c r="A108" s="399"/>
      <c r="B108" s="414"/>
      <c r="C108" s="415" t="s">
        <v>1383</v>
      </c>
      <c r="D108" s="415"/>
      <c r="E108" s="417"/>
      <c r="F108" s="1950">
        <f t="shared" si="1"/>
        <v>50000</v>
      </c>
      <c r="G108" s="1951"/>
      <c r="H108" s="417"/>
      <c r="I108" s="416">
        <f t="shared" si="2"/>
        <v>0</v>
      </c>
      <c r="J108" s="417"/>
      <c r="K108" s="433">
        <f t="shared" si="3"/>
        <v>50000</v>
      </c>
    </row>
    <row r="109" spans="1:15" s="400" customFormat="1" ht="19.5" customHeight="1">
      <c r="A109" s="399"/>
      <c r="B109" s="414"/>
      <c r="C109" s="415" t="s">
        <v>1385</v>
      </c>
      <c r="D109" s="415"/>
      <c r="E109" s="417"/>
      <c r="F109" s="1950">
        <f t="shared" si="1"/>
        <v>100000</v>
      </c>
      <c r="G109" s="1951"/>
      <c r="H109" s="417"/>
      <c r="I109" s="416">
        <f t="shared" si="2"/>
        <v>0</v>
      </c>
      <c r="J109" s="417"/>
      <c r="K109" s="433">
        <f t="shared" si="3"/>
        <v>100000</v>
      </c>
    </row>
    <row r="110" spans="1:15" s="400" customFormat="1" ht="19.5" customHeight="1" thickBot="1">
      <c r="A110" s="399"/>
      <c r="B110" s="420"/>
      <c r="C110" s="421" t="s">
        <v>1387</v>
      </c>
      <c r="D110" s="421"/>
      <c r="E110" s="424"/>
      <c r="F110" s="1952">
        <f t="shared" si="1"/>
        <v>73000</v>
      </c>
      <c r="G110" s="1953"/>
      <c r="H110" s="424"/>
      <c r="I110" s="429">
        <f>SUMIFS($H$10:$H$50,$C$10:$C$50,C110,$D$10:$D$50,"&gt;=4")</f>
        <v>0</v>
      </c>
      <c r="J110" s="424"/>
      <c r="K110" s="430">
        <f>SUMIFS($H$10:$H$39,$C$10:$C$39,C110,$D$10:$D$39,"&lt;=3")</f>
        <v>50000</v>
      </c>
    </row>
    <row r="111" spans="1:15" s="400" customFormat="1" ht="19.5" customHeight="1" thickBot="1">
      <c r="A111" s="399"/>
      <c r="B111" s="420" t="s">
        <v>1312</v>
      </c>
      <c r="C111" s="422" t="s">
        <v>1313</v>
      </c>
      <c r="D111" s="422"/>
      <c r="E111" s="434"/>
      <c r="F111" s="1954">
        <f>'金銭出納簿（今年度）（参考）'!$I$51</f>
        <v>1700289</v>
      </c>
      <c r="G111" s="1955"/>
      <c r="H111" s="434"/>
      <c r="I111" s="643"/>
      <c r="J111" s="434"/>
      <c r="K111" s="477">
        <f>'金銭出納簿（今年度）（参考）'!$I$51</f>
        <v>1700289</v>
      </c>
    </row>
    <row r="112" spans="1:15" s="400" customFormat="1" ht="24.6" customHeight="1" thickBot="1">
      <c r="A112" s="399"/>
      <c r="B112" s="1987" t="s">
        <v>1314</v>
      </c>
      <c r="C112" s="1988"/>
      <c r="D112" s="435"/>
      <c r="E112" s="436">
        <f>SUM(E91:E93)</f>
        <v>6620290</v>
      </c>
      <c r="F112" s="1979">
        <f>SUM(F94:G111)</f>
        <v>6620290</v>
      </c>
      <c r="G112" s="1980"/>
      <c r="H112" s="436">
        <f>SUM(H91:H93)</f>
        <v>6620170</v>
      </c>
      <c r="I112" s="436">
        <f>SUM(I94:I111)</f>
        <v>3905000</v>
      </c>
      <c r="J112" s="436">
        <f>SUM(J91:J93)</f>
        <v>120</v>
      </c>
      <c r="K112" s="478">
        <f>SUM(K94:K111)</f>
        <v>2542290</v>
      </c>
      <c r="N112" s="399"/>
      <c r="O112" s="437"/>
    </row>
    <row r="113" spans="2:12" ht="18.75">
      <c r="B113" s="438"/>
      <c r="C113" s="439"/>
      <c r="D113" s="439"/>
      <c r="E113" s="439"/>
      <c r="F113" s="439"/>
      <c r="G113" s="440"/>
      <c r="H113" s="400"/>
      <c r="I113" s="400"/>
      <c r="J113" s="400"/>
      <c r="K113" s="400"/>
      <c r="L113" s="400"/>
    </row>
  </sheetData>
  <mergeCells count="4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s>
  <phoneticPr fontId="3"/>
  <dataValidations count="6">
    <dataValidation type="list" allowBlank="1" showInputMessage="1" showErrorMessage="1" sqref="C10:C49 E10:E49" xr:uid="{E41F9CB1-991D-4AA3-9E35-31725EF77B7B}">
      <formula1>$C$67:$C$86</formula1>
    </dataValidation>
    <dataValidation imeMode="off" allowBlank="1" showInputMessage="1" showErrorMessage="1" sqref="B10:B50 B61 G10:H49 J10:K49" xr:uid="{CE7475B8-6819-40E3-A0E7-97BA159ED68A}"/>
    <dataValidation type="list" allowBlank="1" showInputMessage="1" showErrorMessage="1" prompt="年度を選択" sqref="G3" xr:uid="{40A1383B-09B7-4338-ADC8-1FD720491570}">
      <formula1>"令和7年度,令和8年度,令和9年度,令和10年度,令和11年度"</formula1>
    </dataValidation>
    <dataValidation type="list" allowBlank="1" showInputMessage="1" showErrorMessage="1" sqref="B57:B60" xr:uid="{DA2C91A1-E6EF-4F62-85F3-1F9EF15BB7B4}">
      <formula1>$I$67:$I$74</formula1>
    </dataValidation>
    <dataValidation type="list" allowBlank="1" showInputMessage="1" showErrorMessage="1" sqref="F10:F49" xr:uid="{1B6DE2D9-40C0-41E5-BD2B-E8D97F6256AB}">
      <formula1>Ｉ.金銭出納簿の区分</formula1>
    </dataValidation>
    <dataValidation type="list" allowBlank="1" showInputMessage="1" showErrorMessage="1" sqref="M10:M49" xr:uid="{50B098E2-23E7-4AEC-8656-402CE5314B3D}">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1C85-93C2-4CA5-BE4A-7D096B0AA1A9}">
  <sheetPr>
    <pageSetUpPr fitToPage="1"/>
  </sheetPr>
  <dimension ref="A1:O113"/>
  <sheetViews>
    <sheetView showZeros="0" view="pageBreakPreview" zoomScale="69" zoomScaleNormal="100" zoomScaleSheetLayoutView="100" workbookViewId="0">
      <selection activeCell="H24" sqref="H24"/>
    </sheetView>
  </sheetViews>
  <sheetFormatPr defaultColWidth="9" defaultRowHeight="16.5"/>
  <cols>
    <col min="1" max="1" width="1.25" style="381" customWidth="1"/>
    <col min="2" max="2" width="16.375" style="381" customWidth="1"/>
    <col min="3" max="3" width="20.5" style="381" customWidth="1"/>
    <col min="4" max="4" width="6.625" style="381" hidden="1" customWidth="1"/>
    <col min="5" max="5" width="28.5" style="381" customWidth="1"/>
    <col min="6" max="6" width="7.75" style="381" customWidth="1"/>
    <col min="7" max="12" width="20.5" style="381" customWidth="1"/>
    <col min="13" max="13" width="10.875" style="381" customWidth="1"/>
    <col min="14" max="23" width="2.875" style="381" customWidth="1"/>
    <col min="24" max="16384" width="9" style="381"/>
  </cols>
  <sheetData>
    <row r="1" spans="2:14" s="378" customFormat="1" ht="17.25" customHeight="1">
      <c r="B1" s="376" t="s">
        <v>1510</v>
      </c>
      <c r="C1" s="377"/>
      <c r="D1" s="377"/>
      <c r="E1" s="377"/>
      <c r="F1" s="377"/>
      <c r="G1" s="377"/>
      <c r="H1" s="377"/>
      <c r="K1" s="379"/>
    </row>
    <row r="2" spans="2:14" s="378" customFormat="1" ht="17.25" customHeight="1">
      <c r="B2" s="376"/>
      <c r="C2" s="377"/>
      <c r="D2" s="377"/>
      <c r="E2" s="377"/>
      <c r="F2" s="377"/>
      <c r="G2" s="377"/>
      <c r="H2" s="377"/>
      <c r="K2" s="379"/>
    </row>
    <row r="3" spans="2:14" s="378" customFormat="1" ht="17.25" customHeight="1">
      <c r="B3" s="376"/>
      <c r="C3" s="376"/>
      <c r="D3" s="474"/>
      <c r="E3" s="474"/>
      <c r="F3" s="474"/>
      <c r="G3" s="795"/>
      <c r="H3" s="380" t="s">
        <v>1251</v>
      </c>
      <c r="I3" s="380"/>
      <c r="K3" s="379"/>
    </row>
    <row r="4" spans="2:14" s="378" customFormat="1" ht="18.75" customHeight="1">
      <c r="C4" s="474"/>
      <c r="D4" s="474"/>
      <c r="E4" s="474"/>
      <c r="F4" s="474"/>
      <c r="G4" s="1949" t="s">
        <v>2004</v>
      </c>
      <c r="H4" s="1949"/>
      <c r="I4" s="1949"/>
      <c r="K4" s="379" t="s">
        <v>1252</v>
      </c>
      <c r="L4" s="466" t="str">
        <f>はじめに!D5</f>
        <v>あいうえお集落協定</v>
      </c>
    </row>
    <row r="5" spans="2:14" s="378" customFormat="1" ht="18.75" customHeight="1">
      <c r="B5" s="616" t="s">
        <v>1354</v>
      </c>
      <c r="C5" s="474"/>
      <c r="D5" s="474"/>
      <c r="E5" s="474"/>
      <c r="F5" s="474"/>
      <c r="G5" s="380"/>
      <c r="H5" s="380"/>
      <c r="K5" s="379"/>
      <c r="L5" s="479"/>
    </row>
    <row r="6" spans="2:14" s="378" customFormat="1" ht="27" customHeight="1">
      <c r="B6" s="1956" t="s">
        <v>1944</v>
      </c>
      <c r="C6" s="1956"/>
      <c r="D6" s="1956"/>
      <c r="E6" s="1956"/>
      <c r="F6" s="1956"/>
      <c r="G6" s="1956"/>
      <c r="H6" s="1956"/>
      <c r="I6" s="1956"/>
      <c r="J6" s="1956"/>
      <c r="K6" s="1956"/>
      <c r="L6" s="1956"/>
      <c r="M6" s="1956"/>
      <c r="N6" s="1956"/>
    </row>
    <row r="7" spans="2:14" s="378" customFormat="1" ht="32.450000000000003" customHeight="1">
      <c r="B7" s="1956" t="s">
        <v>1943</v>
      </c>
      <c r="C7" s="1956"/>
      <c r="D7" s="1956"/>
      <c r="E7" s="1956"/>
      <c r="F7" s="1956"/>
      <c r="G7" s="1956"/>
      <c r="H7" s="1956"/>
      <c r="I7" s="1956"/>
      <c r="J7" s="1956"/>
      <c r="K7" s="1956"/>
      <c r="L7" s="1956"/>
      <c r="M7" s="1956"/>
      <c r="N7" s="1956"/>
    </row>
    <row r="8" spans="2:14" s="378" customFormat="1" ht="28.5" customHeight="1">
      <c r="B8" s="1957" t="s">
        <v>1352</v>
      </c>
      <c r="C8" s="1957"/>
      <c r="D8" s="1957"/>
      <c r="E8" s="1957"/>
      <c r="F8" s="1957"/>
      <c r="G8" s="1957"/>
      <c r="H8" s="1957"/>
      <c r="I8" s="1957"/>
      <c r="J8" s="1957"/>
      <c r="K8" s="1957"/>
      <c r="L8" s="1957"/>
      <c r="M8" s="1957"/>
      <c r="N8" s="1957"/>
    </row>
    <row r="9" spans="2:14" ht="23.45" customHeight="1">
      <c r="B9" s="617" t="s">
        <v>1253</v>
      </c>
      <c r="C9" s="617" t="s">
        <v>1397</v>
      </c>
      <c r="D9" s="617" t="s">
        <v>1254</v>
      </c>
      <c r="E9" s="618" t="s">
        <v>1401</v>
      </c>
      <c r="F9" s="622" t="s">
        <v>1238</v>
      </c>
      <c r="G9" s="619" t="s">
        <v>1255</v>
      </c>
      <c r="H9" s="620" t="s">
        <v>1256</v>
      </c>
      <c r="I9" s="620" t="s">
        <v>1257</v>
      </c>
      <c r="J9" s="617" t="s">
        <v>1258</v>
      </c>
      <c r="K9" s="617" t="s">
        <v>1402</v>
      </c>
      <c r="L9" s="621" t="s">
        <v>1179</v>
      </c>
      <c r="M9" s="630" t="s">
        <v>1353</v>
      </c>
    </row>
    <row r="10" spans="2:14" ht="38.450000000000003" customHeight="1">
      <c r="B10" s="789">
        <v>44287</v>
      </c>
      <c r="C10" s="790" t="s">
        <v>1355</v>
      </c>
      <c r="D10" s="791">
        <f>MONTH('金銭出納簿（今年度）（参考）'!$B10)</f>
        <v>4</v>
      </c>
      <c r="E10" s="792" t="s">
        <v>1259</v>
      </c>
      <c r="F10" s="623"/>
      <c r="G10" s="787">
        <v>1800000</v>
      </c>
      <c r="H10" s="788">
        <v>0</v>
      </c>
      <c r="I10" s="382">
        <f>G10-H10</f>
        <v>1800000</v>
      </c>
      <c r="J10" s="786"/>
      <c r="K10" s="786"/>
      <c r="L10" s="785" t="s">
        <v>1260</v>
      </c>
      <c r="M10" s="631"/>
    </row>
    <row r="11" spans="2:14" ht="19.149999999999999" customHeight="1">
      <c r="B11" s="789">
        <v>44287</v>
      </c>
      <c r="C11" s="790" t="s">
        <v>1357</v>
      </c>
      <c r="D11" s="791">
        <f>MONTH('金銭出納簿（今年度）（参考）'!$B11)</f>
        <v>4</v>
      </c>
      <c r="E11" s="792" t="s">
        <v>1261</v>
      </c>
      <c r="F11" s="624"/>
      <c r="G11" s="787">
        <v>130</v>
      </c>
      <c r="H11" s="788">
        <v>0</v>
      </c>
      <c r="I11" s="382">
        <f>I10+$G11-$H11</f>
        <v>1800130</v>
      </c>
      <c r="J11" s="786"/>
      <c r="K11" s="786"/>
      <c r="L11" s="785"/>
      <c r="M11" s="631"/>
    </row>
    <row r="12" spans="2:14" ht="19.149999999999999" customHeight="1">
      <c r="B12" s="793">
        <v>44301</v>
      </c>
      <c r="C12" s="790" t="s">
        <v>1361</v>
      </c>
      <c r="D12" s="791">
        <f>MONTH('金銭出納簿（今年度）（参考）'!$B12)</f>
        <v>4</v>
      </c>
      <c r="E12" s="792" t="s">
        <v>1262</v>
      </c>
      <c r="F12" s="625"/>
      <c r="G12" s="787"/>
      <c r="H12" s="788">
        <v>5000</v>
      </c>
      <c r="I12" s="382">
        <f t="shared" ref="I12:I49" si="0">I11+$G12-$H12</f>
        <v>1795130</v>
      </c>
      <c r="J12" s="786"/>
      <c r="K12" s="786"/>
      <c r="L12" s="785"/>
      <c r="M12" s="631"/>
    </row>
    <row r="13" spans="2:14" ht="19.5" customHeight="1">
      <c r="B13" s="789">
        <v>44319</v>
      </c>
      <c r="C13" s="790" t="s">
        <v>1369</v>
      </c>
      <c r="D13" s="791">
        <f>MONTH('金銭出納簿（今年度）（参考）'!$B13)</f>
        <v>5</v>
      </c>
      <c r="E13" s="792" t="s">
        <v>1263</v>
      </c>
      <c r="F13" s="624"/>
      <c r="G13" s="787"/>
      <c r="H13" s="788">
        <v>30000</v>
      </c>
      <c r="I13" s="382">
        <f t="shared" si="0"/>
        <v>1765130</v>
      </c>
      <c r="J13" s="786">
        <v>1</v>
      </c>
      <c r="K13" s="786"/>
      <c r="L13" s="785"/>
      <c r="M13" s="631"/>
    </row>
    <row r="14" spans="2:14" ht="36.6" customHeight="1">
      <c r="B14" s="793">
        <v>43985</v>
      </c>
      <c r="C14" s="790" t="s">
        <v>1361</v>
      </c>
      <c r="D14" s="791">
        <f>MONTH('金銭出納簿（今年度）（参考）'!$B14)</f>
        <v>6</v>
      </c>
      <c r="E14" s="792" t="s">
        <v>1264</v>
      </c>
      <c r="F14" s="624"/>
      <c r="G14" s="787"/>
      <c r="H14" s="788">
        <v>300000</v>
      </c>
      <c r="I14" s="382">
        <f t="shared" si="0"/>
        <v>1465130</v>
      </c>
      <c r="J14" s="786">
        <v>2</v>
      </c>
      <c r="K14" s="786"/>
      <c r="L14" s="785" t="s">
        <v>1265</v>
      </c>
      <c r="M14" s="631"/>
    </row>
    <row r="15" spans="2:14" ht="19.5" customHeight="1">
      <c r="B15" s="793">
        <v>43989</v>
      </c>
      <c r="C15" s="790" t="s">
        <v>1363</v>
      </c>
      <c r="D15" s="791">
        <f>MONTH('金銭出納簿（今年度）（参考）'!$B15)</f>
        <v>6</v>
      </c>
      <c r="E15" s="792" t="s">
        <v>1266</v>
      </c>
      <c r="F15" s="624"/>
      <c r="G15" s="787"/>
      <c r="H15" s="788">
        <v>60000</v>
      </c>
      <c r="I15" s="382">
        <f t="shared" si="0"/>
        <v>1405130</v>
      </c>
      <c r="J15" s="786">
        <v>3</v>
      </c>
      <c r="K15" s="786"/>
      <c r="L15" s="785"/>
      <c r="M15" s="631"/>
    </row>
    <row r="16" spans="2:14" ht="19.5" customHeight="1">
      <c r="B16" s="793">
        <v>44013</v>
      </c>
      <c r="C16" s="790" t="s">
        <v>1365</v>
      </c>
      <c r="D16" s="791">
        <f>MONTH('金銭出納簿（今年度）（参考）'!$B16)</f>
        <v>7</v>
      </c>
      <c r="E16" s="792" t="s">
        <v>738</v>
      </c>
      <c r="F16" s="626"/>
      <c r="G16" s="787"/>
      <c r="H16" s="788">
        <v>60000</v>
      </c>
      <c r="I16" s="382">
        <f t="shared" si="0"/>
        <v>1345130</v>
      </c>
      <c r="J16" s="786">
        <v>4</v>
      </c>
      <c r="K16" s="786"/>
      <c r="L16" s="785"/>
      <c r="M16" s="631"/>
    </row>
    <row r="17" spans="2:13" ht="19.5" customHeight="1">
      <c r="B17" s="793">
        <v>44046</v>
      </c>
      <c r="C17" s="790" t="s">
        <v>1361</v>
      </c>
      <c r="D17" s="791">
        <f>MONTH('金銭出納簿（今年度）（参考）'!$B17)</f>
        <v>8</v>
      </c>
      <c r="E17" s="792" t="s">
        <v>1267</v>
      </c>
      <c r="F17" s="624"/>
      <c r="G17" s="787"/>
      <c r="H17" s="788">
        <v>100000</v>
      </c>
      <c r="I17" s="382">
        <f t="shared" si="0"/>
        <v>1245130</v>
      </c>
      <c r="J17" s="786">
        <v>5</v>
      </c>
      <c r="K17" s="786"/>
      <c r="L17" s="785"/>
      <c r="M17" s="631"/>
    </row>
    <row r="18" spans="2:13" ht="19.5" customHeight="1">
      <c r="B18" s="793">
        <v>44051</v>
      </c>
      <c r="C18" s="790" t="s">
        <v>1360</v>
      </c>
      <c r="D18" s="794">
        <f>MONTH('金銭出納簿（今年度）（参考）'!$B18)</f>
        <v>8</v>
      </c>
      <c r="E18" s="792" t="s">
        <v>1268</v>
      </c>
      <c r="F18" s="624"/>
      <c r="G18" s="787"/>
      <c r="H18" s="788">
        <v>50000</v>
      </c>
      <c r="I18" s="382">
        <f t="shared" si="0"/>
        <v>1195130</v>
      </c>
      <c r="J18" s="786">
        <v>6</v>
      </c>
      <c r="K18" s="786"/>
      <c r="L18" s="785"/>
      <c r="M18" s="631"/>
    </row>
    <row r="19" spans="2:13" ht="19.5" customHeight="1">
      <c r="B19" s="793">
        <v>44075</v>
      </c>
      <c r="C19" s="790" t="s">
        <v>1365</v>
      </c>
      <c r="D19" s="791">
        <f>MONTH('金銭出納簿（今年度）（参考）'!$B19)</f>
        <v>9</v>
      </c>
      <c r="E19" s="792" t="s">
        <v>1269</v>
      </c>
      <c r="F19" s="624"/>
      <c r="G19" s="787"/>
      <c r="H19" s="788">
        <v>120000</v>
      </c>
      <c r="I19" s="382">
        <f t="shared" si="0"/>
        <v>1075130</v>
      </c>
      <c r="J19" s="786">
        <v>7</v>
      </c>
      <c r="K19" s="786"/>
      <c r="L19" s="785"/>
      <c r="M19" s="631"/>
    </row>
    <row r="20" spans="2:13" ht="19.5" customHeight="1">
      <c r="B20" s="793">
        <v>44089</v>
      </c>
      <c r="C20" s="790" t="s">
        <v>1357</v>
      </c>
      <c r="D20" s="791">
        <f>MONTH('金銭出納簿（今年度）（参考）'!$B20)</f>
        <v>9</v>
      </c>
      <c r="E20" s="792" t="s">
        <v>1266</v>
      </c>
      <c r="F20" s="624"/>
      <c r="G20" s="787">
        <v>20000</v>
      </c>
      <c r="H20" s="788"/>
      <c r="I20" s="382">
        <f t="shared" si="0"/>
        <v>1095130</v>
      </c>
      <c r="J20" s="786">
        <v>8</v>
      </c>
      <c r="K20" s="786"/>
      <c r="L20" s="785"/>
      <c r="M20" s="631"/>
    </row>
    <row r="21" spans="2:13" ht="19.5" customHeight="1">
      <c r="B21" s="793">
        <v>44099</v>
      </c>
      <c r="C21" s="790" t="s">
        <v>1367</v>
      </c>
      <c r="D21" s="791">
        <f>MONTH('金銭出納簿（今年度）（参考）'!$B21)</f>
        <v>9</v>
      </c>
      <c r="E21" s="792" t="s">
        <v>1270</v>
      </c>
      <c r="F21" s="624"/>
      <c r="G21" s="787"/>
      <c r="H21" s="788">
        <v>400000</v>
      </c>
      <c r="I21" s="382">
        <f t="shared" si="0"/>
        <v>695130</v>
      </c>
      <c r="J21" s="786" t="s">
        <v>1271</v>
      </c>
      <c r="K21" s="786"/>
      <c r="L21" s="785"/>
      <c r="M21" s="631"/>
    </row>
    <row r="22" spans="2:13" ht="19.5" customHeight="1">
      <c r="B22" s="793">
        <v>44105</v>
      </c>
      <c r="C22" s="790" t="s">
        <v>1357</v>
      </c>
      <c r="D22" s="791">
        <f>MONTH('金銭出納簿（今年度）（参考）'!$B22)</f>
        <v>10</v>
      </c>
      <c r="E22" s="792" t="s">
        <v>1261</v>
      </c>
      <c r="F22" s="624"/>
      <c r="G22" s="787">
        <v>40</v>
      </c>
      <c r="H22" s="788">
        <v>0</v>
      </c>
      <c r="I22" s="382">
        <f t="shared" si="0"/>
        <v>695170</v>
      </c>
      <c r="J22" s="786"/>
      <c r="K22" s="786"/>
      <c r="L22" s="785"/>
      <c r="M22" s="631"/>
    </row>
    <row r="23" spans="2:13" ht="19.5" customHeight="1">
      <c r="B23" s="793">
        <v>44105</v>
      </c>
      <c r="C23" s="790" t="s">
        <v>1375</v>
      </c>
      <c r="D23" s="791">
        <f>MONTH('金銭出納簿（今年度）（参考）'!$B23)</f>
        <v>10</v>
      </c>
      <c r="E23" s="792" t="s">
        <v>1272</v>
      </c>
      <c r="F23" s="624"/>
      <c r="G23" s="787"/>
      <c r="H23" s="788">
        <v>60000</v>
      </c>
      <c r="I23" s="382">
        <f t="shared" si="0"/>
        <v>635170</v>
      </c>
      <c r="J23" s="786">
        <v>11</v>
      </c>
      <c r="K23" s="786"/>
      <c r="L23" s="785"/>
      <c r="M23" s="631"/>
    </row>
    <row r="24" spans="2:13" ht="19.5" customHeight="1">
      <c r="B24" s="793">
        <v>44150</v>
      </c>
      <c r="C24" s="790" t="s">
        <v>1356</v>
      </c>
      <c r="D24" s="791">
        <f>MONTH('金銭出納簿（今年度）（参考）'!$B24)</f>
        <v>11</v>
      </c>
      <c r="E24" s="792" t="s">
        <v>1273</v>
      </c>
      <c r="F24" s="624"/>
      <c r="G24" s="787">
        <v>4800000</v>
      </c>
      <c r="H24" s="788">
        <v>0</v>
      </c>
      <c r="I24" s="382">
        <f t="shared" si="0"/>
        <v>5435170</v>
      </c>
      <c r="J24" s="786"/>
      <c r="K24" s="786"/>
      <c r="L24" s="785"/>
      <c r="M24" s="631"/>
    </row>
    <row r="25" spans="2:13" ht="19.5" customHeight="1">
      <c r="B25" s="793">
        <v>44165</v>
      </c>
      <c r="C25" s="790" t="s">
        <v>1358</v>
      </c>
      <c r="D25" s="791">
        <f>MONTH('金銭出納簿（今年度）（参考）'!$B25)</f>
        <v>11</v>
      </c>
      <c r="E25" s="792" t="s">
        <v>1274</v>
      </c>
      <c r="F25" s="624"/>
      <c r="G25" s="787"/>
      <c r="H25" s="788">
        <v>2400000</v>
      </c>
      <c r="I25" s="382">
        <f t="shared" si="0"/>
        <v>3035170</v>
      </c>
      <c r="J25" s="786" t="s">
        <v>1275</v>
      </c>
      <c r="K25" s="786"/>
      <c r="L25" s="785"/>
      <c r="M25" s="631"/>
    </row>
    <row r="26" spans="2:13" ht="19.5" customHeight="1">
      <c r="B26" s="793">
        <v>44530</v>
      </c>
      <c r="C26" s="790" t="s">
        <v>1359</v>
      </c>
      <c r="D26" s="791">
        <f>MONTH('金銭出納簿（今年度）（参考）'!$B26)</f>
        <v>11</v>
      </c>
      <c r="E26" s="792" t="s">
        <v>1274</v>
      </c>
      <c r="F26" s="624"/>
      <c r="G26" s="787"/>
      <c r="H26" s="788">
        <v>100000</v>
      </c>
      <c r="I26" s="382">
        <f t="shared" si="0"/>
        <v>2935170</v>
      </c>
      <c r="J26" s="786" t="s">
        <v>1275</v>
      </c>
      <c r="K26" s="786"/>
      <c r="L26" s="785"/>
      <c r="M26" s="631"/>
    </row>
    <row r="27" spans="2:13" ht="19.5" customHeight="1">
      <c r="B27" s="793">
        <v>44530</v>
      </c>
      <c r="C27" s="790" t="s">
        <v>1363</v>
      </c>
      <c r="D27" s="791">
        <f>MONTH('金銭出納簿（今年度）（参考）'!$B27)</f>
        <v>11</v>
      </c>
      <c r="E27" s="792" t="s">
        <v>1276</v>
      </c>
      <c r="F27" s="624"/>
      <c r="G27" s="787"/>
      <c r="H27" s="788">
        <v>20000</v>
      </c>
      <c r="I27" s="382">
        <f t="shared" si="0"/>
        <v>2915170</v>
      </c>
      <c r="J27" s="786"/>
      <c r="K27" s="786"/>
      <c r="L27" s="785"/>
      <c r="M27" s="631"/>
    </row>
    <row r="28" spans="2:13" ht="19.5" customHeight="1">
      <c r="B28" s="793">
        <v>44166</v>
      </c>
      <c r="C28" s="790" t="s">
        <v>1360</v>
      </c>
      <c r="D28" s="791">
        <f>MONTH('金銭出納簿（今年度）（参考）'!$B28)</f>
        <v>12</v>
      </c>
      <c r="E28" s="792" t="s">
        <v>1274</v>
      </c>
      <c r="F28" s="623"/>
      <c r="G28" s="787"/>
      <c r="H28" s="788">
        <v>200000</v>
      </c>
      <c r="I28" s="382">
        <f t="shared" si="0"/>
        <v>2715170</v>
      </c>
      <c r="J28" s="786" t="s">
        <v>1277</v>
      </c>
      <c r="K28" s="786"/>
      <c r="L28" s="785"/>
      <c r="M28" s="631"/>
    </row>
    <row r="29" spans="2:13" ht="19.5" customHeight="1">
      <c r="B29" s="793">
        <v>44197</v>
      </c>
      <c r="C29" s="790" t="s">
        <v>1363</v>
      </c>
      <c r="D29" s="791">
        <f>MONTH('金銭出納簿（今年度）（参考）'!$B29)</f>
        <v>1</v>
      </c>
      <c r="E29" s="792" t="s">
        <v>1276</v>
      </c>
      <c r="F29" s="624"/>
      <c r="G29" s="787"/>
      <c r="H29" s="788">
        <v>40000</v>
      </c>
      <c r="I29" s="382">
        <f t="shared" si="0"/>
        <v>2675170</v>
      </c>
      <c r="J29" s="786">
        <v>58</v>
      </c>
      <c r="K29" s="786"/>
      <c r="L29" s="785"/>
      <c r="M29" s="631"/>
    </row>
    <row r="30" spans="2:13" ht="19.5" customHeight="1">
      <c r="B30" s="793">
        <v>44208</v>
      </c>
      <c r="C30" s="790" t="s">
        <v>1361</v>
      </c>
      <c r="D30" s="791">
        <f>MONTH('金銭出納簿（今年度）（参考）'!$B30)</f>
        <v>1</v>
      </c>
      <c r="E30" s="792" t="s">
        <v>1278</v>
      </c>
      <c r="F30" s="625"/>
      <c r="G30" s="787"/>
      <c r="H30" s="788">
        <v>200000</v>
      </c>
      <c r="I30" s="382">
        <f t="shared" si="0"/>
        <v>2475170</v>
      </c>
      <c r="J30" s="786">
        <v>59</v>
      </c>
      <c r="K30" s="786"/>
      <c r="L30" s="785"/>
      <c r="M30" s="631"/>
    </row>
    <row r="31" spans="2:13" ht="19.5" customHeight="1">
      <c r="B31" s="793">
        <v>44209</v>
      </c>
      <c r="C31" s="790" t="s">
        <v>1365</v>
      </c>
      <c r="D31" s="791">
        <f>MONTH('金銭出納簿（今年度）（参考）'!$B31)</f>
        <v>1</v>
      </c>
      <c r="E31" s="792" t="s">
        <v>1279</v>
      </c>
      <c r="F31" s="624"/>
      <c r="G31" s="787"/>
      <c r="H31" s="788">
        <v>200000</v>
      </c>
      <c r="I31" s="382">
        <f t="shared" si="0"/>
        <v>2275170</v>
      </c>
      <c r="J31" s="786">
        <v>60</v>
      </c>
      <c r="K31" s="786"/>
      <c r="L31" s="785"/>
      <c r="M31" s="631"/>
    </row>
    <row r="32" spans="2:13" ht="19.5" customHeight="1">
      <c r="B32" s="793">
        <v>44198</v>
      </c>
      <c r="C32" s="790" t="s">
        <v>1357</v>
      </c>
      <c r="D32" s="791">
        <f>MONTH('金銭出納簿（今年度）（参考）'!$B32)</f>
        <v>1</v>
      </c>
      <c r="E32" s="792" t="s">
        <v>1261</v>
      </c>
      <c r="F32" s="624"/>
      <c r="G32" s="787">
        <v>120</v>
      </c>
      <c r="H32" s="788"/>
      <c r="I32" s="382">
        <f t="shared" si="0"/>
        <v>2275290</v>
      </c>
      <c r="J32" s="786"/>
      <c r="K32" s="786"/>
      <c r="L32" s="785"/>
      <c r="M32" s="631"/>
    </row>
    <row r="33" spans="2:13" ht="19.5" customHeight="1">
      <c r="B33" s="793">
        <v>44212</v>
      </c>
      <c r="C33" s="790" t="s">
        <v>1387</v>
      </c>
      <c r="D33" s="791">
        <f>MONTH('金銭出納簿（今年度）（参考）'!$B33)</f>
        <v>1</v>
      </c>
      <c r="E33" s="792" t="s">
        <v>1280</v>
      </c>
      <c r="F33" s="624"/>
      <c r="G33" s="787"/>
      <c r="H33" s="788">
        <v>50000</v>
      </c>
      <c r="I33" s="382">
        <f t="shared" si="0"/>
        <v>2225290</v>
      </c>
      <c r="J33" s="786">
        <v>61</v>
      </c>
      <c r="K33" s="786"/>
      <c r="L33" s="785"/>
      <c r="M33" s="631"/>
    </row>
    <row r="34" spans="2:13" ht="19.5" customHeight="1">
      <c r="B34" s="793">
        <v>44213</v>
      </c>
      <c r="C34" s="790" t="s">
        <v>1377</v>
      </c>
      <c r="D34" s="791">
        <f>MONTH('金銭出納簿（今年度）（参考）'!$B34)</f>
        <v>1</v>
      </c>
      <c r="E34" s="792" t="s">
        <v>1280</v>
      </c>
      <c r="F34" s="626"/>
      <c r="G34" s="787"/>
      <c r="H34" s="788">
        <v>50001</v>
      </c>
      <c r="I34" s="382">
        <f t="shared" si="0"/>
        <v>2175289</v>
      </c>
      <c r="J34" s="786">
        <v>62</v>
      </c>
      <c r="K34" s="786"/>
      <c r="L34" s="785"/>
      <c r="M34" s="631"/>
    </row>
    <row r="35" spans="2:13" ht="19.5" customHeight="1">
      <c r="B35" s="793">
        <v>44228</v>
      </c>
      <c r="C35" s="790" t="s">
        <v>1381</v>
      </c>
      <c r="D35" s="791">
        <f>MONTH('金銭出納簿（今年度）（参考）'!$B35)</f>
        <v>2</v>
      </c>
      <c r="E35" s="792" t="s">
        <v>1282</v>
      </c>
      <c r="F35" s="624"/>
      <c r="G35" s="787"/>
      <c r="H35" s="788">
        <v>2000</v>
      </c>
      <c r="I35" s="382">
        <f t="shared" si="0"/>
        <v>2173289</v>
      </c>
      <c r="J35" s="786">
        <v>63</v>
      </c>
      <c r="K35" s="786"/>
      <c r="L35" s="785"/>
      <c r="M35" s="631"/>
    </row>
    <row r="36" spans="2:13" ht="19.5" customHeight="1">
      <c r="B36" s="793">
        <v>44229</v>
      </c>
      <c r="C36" s="790" t="s">
        <v>1385</v>
      </c>
      <c r="D36" s="791">
        <f>MONTH('金銭出納簿（今年度）（参考）'!$B36)</f>
        <v>2</v>
      </c>
      <c r="E36" s="792" t="s">
        <v>1283</v>
      </c>
      <c r="F36" s="624"/>
      <c r="G36" s="787"/>
      <c r="H36" s="788">
        <v>100000</v>
      </c>
      <c r="I36" s="382">
        <f t="shared" si="0"/>
        <v>2073289</v>
      </c>
      <c r="J36" s="786">
        <v>64</v>
      </c>
      <c r="K36" s="786"/>
      <c r="L36" s="785"/>
      <c r="M36" s="631"/>
    </row>
    <row r="37" spans="2:13" ht="19.5" customHeight="1">
      <c r="B37" s="793">
        <v>44230</v>
      </c>
      <c r="C37" s="790" t="s">
        <v>1371</v>
      </c>
      <c r="D37" s="791">
        <f>MONTH('金銭出納簿（今年度）（参考）'!$B37)</f>
        <v>2</v>
      </c>
      <c r="E37" s="792" t="s">
        <v>1284</v>
      </c>
      <c r="F37" s="624"/>
      <c r="G37" s="787"/>
      <c r="H37" s="788">
        <v>100000</v>
      </c>
      <c r="I37" s="382">
        <f t="shared" si="0"/>
        <v>1973289</v>
      </c>
      <c r="J37" s="786">
        <v>65</v>
      </c>
      <c r="K37" s="786"/>
      <c r="L37" s="785"/>
      <c r="M37" s="631"/>
    </row>
    <row r="38" spans="2:13" ht="19.5" customHeight="1">
      <c r="B38" s="793">
        <v>44232</v>
      </c>
      <c r="C38" s="790" t="s">
        <v>1383</v>
      </c>
      <c r="D38" s="791">
        <f>MONTH('金銭出納簿（今年度）（参考）'!$B38)</f>
        <v>2</v>
      </c>
      <c r="E38" s="792" t="s">
        <v>1285</v>
      </c>
      <c r="F38" s="624"/>
      <c r="G38" s="787"/>
      <c r="H38" s="788">
        <v>50000</v>
      </c>
      <c r="I38" s="382">
        <f t="shared" si="0"/>
        <v>1923289</v>
      </c>
      <c r="J38" s="786">
        <v>66</v>
      </c>
      <c r="K38" s="786"/>
      <c r="L38" s="785"/>
      <c r="M38" s="631"/>
    </row>
    <row r="39" spans="2:13" ht="19.5" customHeight="1">
      <c r="B39" s="793">
        <v>44258</v>
      </c>
      <c r="C39" s="790" t="s">
        <v>1361</v>
      </c>
      <c r="D39" s="791">
        <f>MONTH('金銭出納簿（今年度）（参考）'!$B39)</f>
        <v>3</v>
      </c>
      <c r="E39" s="792" t="s">
        <v>1280</v>
      </c>
      <c r="F39" s="624"/>
      <c r="G39" s="787"/>
      <c r="H39" s="788">
        <v>50000</v>
      </c>
      <c r="I39" s="382">
        <f t="shared" si="0"/>
        <v>1873289</v>
      </c>
      <c r="J39" s="786">
        <v>67</v>
      </c>
      <c r="K39" s="786"/>
      <c r="L39" s="785"/>
      <c r="M39" s="631"/>
    </row>
    <row r="40" spans="2:13" ht="19.5" customHeight="1">
      <c r="B40" s="793">
        <v>44258</v>
      </c>
      <c r="C40" s="790" t="s">
        <v>1387</v>
      </c>
      <c r="D40" s="791">
        <f>MONTH('金銭出納簿（今年度）（参考）'!$B40)</f>
        <v>3</v>
      </c>
      <c r="E40" s="792" t="s">
        <v>1286</v>
      </c>
      <c r="F40" s="624"/>
      <c r="G40" s="787"/>
      <c r="H40" s="788">
        <v>20000</v>
      </c>
      <c r="I40" s="382">
        <f t="shared" si="0"/>
        <v>1853289</v>
      </c>
      <c r="J40" s="786">
        <v>68</v>
      </c>
      <c r="K40" s="786"/>
      <c r="L40" s="785"/>
      <c r="M40" s="631"/>
    </row>
    <row r="41" spans="2:13" ht="19.5" customHeight="1">
      <c r="B41" s="793">
        <v>44258</v>
      </c>
      <c r="C41" s="790" t="s">
        <v>1387</v>
      </c>
      <c r="D41" s="791">
        <f>MONTH('金銭出納簿（今年度）（参考）'!$B41)</f>
        <v>3</v>
      </c>
      <c r="E41" s="792" t="s">
        <v>1287</v>
      </c>
      <c r="F41" s="624"/>
      <c r="G41" s="787"/>
      <c r="H41" s="788">
        <v>3000</v>
      </c>
      <c r="I41" s="382">
        <f t="shared" si="0"/>
        <v>1850289</v>
      </c>
      <c r="J41" s="786">
        <v>69</v>
      </c>
      <c r="K41" s="786"/>
      <c r="L41" s="785"/>
      <c r="M41" s="631"/>
    </row>
    <row r="42" spans="2:13" ht="19.5" customHeight="1">
      <c r="B42" s="793">
        <v>44286</v>
      </c>
      <c r="C42" s="790" t="s">
        <v>1358</v>
      </c>
      <c r="D42" s="791">
        <f>MONTH('金銭出納簿（今年度）（参考）'!$B42)</f>
        <v>3</v>
      </c>
      <c r="E42" s="792" t="s">
        <v>1274</v>
      </c>
      <c r="F42" s="624"/>
      <c r="G42" s="787"/>
      <c r="H42" s="788">
        <v>150000</v>
      </c>
      <c r="I42" s="382">
        <f t="shared" si="0"/>
        <v>1700289</v>
      </c>
      <c r="J42" s="786">
        <v>70</v>
      </c>
      <c r="K42" s="786"/>
      <c r="L42" s="785"/>
      <c r="M42" s="631"/>
    </row>
    <row r="43" spans="2:13" ht="19.5" customHeight="1">
      <c r="B43" s="793"/>
      <c r="C43" s="790"/>
      <c r="D43" s="791">
        <f>MONTH('金銭出納簿（今年度）（参考）'!$B43)</f>
        <v>1</v>
      </c>
      <c r="E43" s="792"/>
      <c r="F43" s="624"/>
      <c r="G43" s="787"/>
      <c r="H43" s="788"/>
      <c r="I43" s="382">
        <f t="shared" si="0"/>
        <v>1700289</v>
      </c>
      <c r="J43" s="786"/>
      <c r="K43" s="786"/>
      <c r="L43" s="785"/>
      <c r="M43" s="631"/>
    </row>
    <row r="44" spans="2:13" ht="19.5" customHeight="1">
      <c r="B44" s="793"/>
      <c r="C44" s="790"/>
      <c r="D44" s="791">
        <f>MONTH('金銭出納簿（今年度）（参考）'!$B44)</f>
        <v>1</v>
      </c>
      <c r="E44" s="792"/>
      <c r="F44" s="624"/>
      <c r="G44" s="787"/>
      <c r="H44" s="788"/>
      <c r="I44" s="382">
        <f t="shared" si="0"/>
        <v>1700289</v>
      </c>
      <c r="J44" s="786"/>
      <c r="K44" s="786"/>
      <c r="L44" s="785"/>
      <c r="M44" s="631"/>
    </row>
    <row r="45" spans="2:13" ht="19.5" customHeight="1">
      <c r="B45" s="793"/>
      <c r="C45" s="790"/>
      <c r="D45" s="791">
        <f>MONTH('金銭出納簿（今年度）（参考）'!$B45)</f>
        <v>1</v>
      </c>
      <c r="E45" s="792"/>
      <c r="F45" s="624"/>
      <c r="G45" s="787"/>
      <c r="H45" s="788"/>
      <c r="I45" s="382">
        <f t="shared" si="0"/>
        <v>1700289</v>
      </c>
      <c r="J45" s="786"/>
      <c r="K45" s="786"/>
      <c r="L45" s="785"/>
      <c r="M45" s="631"/>
    </row>
    <row r="46" spans="2:13" ht="19.5" customHeight="1">
      <c r="B46" s="793"/>
      <c r="C46" s="790"/>
      <c r="D46" s="791">
        <f>MONTH('金銭出納簿（今年度）（参考）'!$B46)</f>
        <v>1</v>
      </c>
      <c r="E46" s="792"/>
      <c r="F46" s="624"/>
      <c r="G46" s="787"/>
      <c r="H46" s="788"/>
      <c r="I46" s="382">
        <f t="shared" si="0"/>
        <v>1700289</v>
      </c>
      <c r="J46" s="786"/>
      <c r="K46" s="786"/>
      <c r="L46" s="785"/>
      <c r="M46" s="631"/>
    </row>
    <row r="47" spans="2:13" ht="19.5" customHeight="1">
      <c r="B47" s="793"/>
      <c r="C47" s="790"/>
      <c r="D47" s="791">
        <f>MONTH('金銭出納簿（今年度）（参考）'!$B47)</f>
        <v>1</v>
      </c>
      <c r="E47" s="792"/>
      <c r="F47" s="624"/>
      <c r="G47" s="787"/>
      <c r="H47" s="788"/>
      <c r="I47" s="382">
        <f t="shared" si="0"/>
        <v>1700289</v>
      </c>
      <c r="J47" s="786"/>
      <c r="K47" s="786"/>
      <c r="L47" s="785"/>
      <c r="M47" s="631"/>
    </row>
    <row r="48" spans="2:13" ht="19.5" customHeight="1">
      <c r="B48" s="793"/>
      <c r="C48" s="790"/>
      <c r="D48" s="791">
        <f>MONTH('金銭出納簿（今年度）（参考）'!$B48)</f>
        <v>1</v>
      </c>
      <c r="E48" s="792"/>
      <c r="F48" s="624"/>
      <c r="G48" s="787"/>
      <c r="H48" s="788"/>
      <c r="I48" s="382">
        <f t="shared" si="0"/>
        <v>1700289</v>
      </c>
      <c r="J48" s="786"/>
      <c r="K48" s="786"/>
      <c r="L48" s="785"/>
      <c r="M48" s="631"/>
    </row>
    <row r="49" spans="2:13" ht="19.5" customHeight="1">
      <c r="B49" s="793"/>
      <c r="C49" s="790"/>
      <c r="D49" s="791">
        <f>MONTH('金銭出納簿（今年度）（参考）'!$B49)</f>
        <v>1</v>
      </c>
      <c r="E49" s="792"/>
      <c r="F49" s="624"/>
      <c r="G49" s="787"/>
      <c r="H49" s="788"/>
      <c r="I49" s="382">
        <f t="shared" si="0"/>
        <v>1700289</v>
      </c>
      <c r="J49" s="786"/>
      <c r="K49" s="786"/>
      <c r="L49" s="785"/>
      <c r="M49" s="631"/>
    </row>
    <row r="50" spans="2:13" ht="19.5" customHeight="1" thickBot="1">
      <c r="B50" s="1995" t="s">
        <v>1288</v>
      </c>
      <c r="C50" s="1996"/>
      <c r="D50" s="1996"/>
      <c r="E50" s="1996"/>
      <c r="F50" s="1996"/>
      <c r="G50" s="1996"/>
      <c r="H50" s="1996"/>
      <c r="I50" s="1996"/>
      <c r="J50" s="1996"/>
      <c r="K50" s="1996"/>
      <c r="L50" s="1996"/>
      <c r="M50" s="1996"/>
    </row>
    <row r="51" spans="2:13" ht="19.5" customHeight="1" thickTop="1">
      <c r="B51" s="1966" t="s">
        <v>1289</v>
      </c>
      <c r="C51" s="1967"/>
      <c r="D51" s="1967"/>
      <c r="E51" s="1968"/>
      <c r="F51" s="484"/>
      <c r="G51" s="473">
        <f>SUM($G$10:$G$50)</f>
        <v>6620290</v>
      </c>
      <c r="H51" s="383">
        <f>SUM($H$10:$H$50)</f>
        <v>4920001</v>
      </c>
      <c r="I51" s="383">
        <f>G51-H51</f>
        <v>1700289</v>
      </c>
      <c r="J51" s="384"/>
      <c r="K51" s="385"/>
      <c r="L51" s="386"/>
      <c r="M51" s="634"/>
    </row>
    <row r="52" spans="2:13" ht="14.25" customHeight="1">
      <c r="B52" s="387" t="s">
        <v>1290</v>
      </c>
      <c r="C52" s="388"/>
      <c r="D52" s="388"/>
      <c r="E52" s="388"/>
      <c r="F52" s="388"/>
      <c r="G52" s="389"/>
      <c r="H52" s="390"/>
      <c r="I52" s="391"/>
      <c r="J52" s="391"/>
      <c r="K52" s="391"/>
    </row>
    <row r="53" spans="2:13" ht="19.149999999999999" customHeight="1">
      <c r="B53" s="392"/>
      <c r="C53" s="392"/>
      <c r="D53" s="392"/>
      <c r="E53" s="392"/>
      <c r="F53" s="392"/>
      <c r="G53" s="392"/>
      <c r="H53" s="392"/>
      <c r="I53" s="392"/>
      <c r="J53" s="392"/>
      <c r="K53" s="392"/>
    </row>
    <row r="54" spans="2:13" ht="19.149999999999999" customHeight="1">
      <c r="B54" s="393" t="s">
        <v>1291</v>
      </c>
      <c r="C54" s="392"/>
      <c r="D54" s="392"/>
      <c r="E54" s="392"/>
      <c r="F54" s="392"/>
      <c r="G54" s="392"/>
      <c r="H54" s="392"/>
      <c r="I54" s="392"/>
      <c r="J54" s="392"/>
      <c r="K54" s="392"/>
    </row>
    <row r="55" spans="2:13" ht="19.149999999999999" customHeight="1">
      <c r="B55" s="482" t="s">
        <v>1403</v>
      </c>
      <c r="C55" s="392"/>
      <c r="D55" s="392"/>
      <c r="E55" s="392"/>
      <c r="F55" s="392"/>
      <c r="G55" s="392"/>
      <c r="H55" s="392"/>
      <c r="I55" s="392"/>
      <c r="J55" s="392"/>
      <c r="K55" s="392"/>
    </row>
    <row r="56" spans="2:13" ht="19.149999999999999" customHeight="1">
      <c r="B56" s="1989" t="s">
        <v>1292</v>
      </c>
      <c r="C56" s="1990"/>
      <c r="D56" s="395"/>
      <c r="E56" s="394" t="s">
        <v>1293</v>
      </c>
      <c r="F56" s="1985" t="s">
        <v>1294</v>
      </c>
      <c r="G56" s="1986"/>
      <c r="H56" s="480"/>
      <c r="I56" s="480"/>
      <c r="J56" s="480"/>
      <c r="K56" s="396" t="s">
        <v>1295</v>
      </c>
    </row>
    <row r="57" spans="2:13" ht="19.149999999999999" customHeight="1">
      <c r="B57" s="1991" t="s">
        <v>1388</v>
      </c>
      <c r="C57" s="1992"/>
      <c r="D57" s="796"/>
      <c r="E57" s="797">
        <v>1000000</v>
      </c>
      <c r="F57" s="1958" t="s">
        <v>1296</v>
      </c>
      <c r="G57" s="1959"/>
      <c r="H57" s="1959"/>
      <c r="I57" s="1959"/>
      <c r="J57" s="1960"/>
      <c r="K57" s="798" t="s">
        <v>1297</v>
      </c>
    </row>
    <row r="58" spans="2:13" ht="19.149999999999999" customHeight="1">
      <c r="B58" s="1991" t="s">
        <v>1389</v>
      </c>
      <c r="C58" s="1992"/>
      <c r="D58" s="796"/>
      <c r="E58" s="797">
        <v>690000</v>
      </c>
      <c r="F58" s="1958" t="s">
        <v>1298</v>
      </c>
      <c r="G58" s="1959"/>
      <c r="H58" s="1959"/>
      <c r="I58" s="1959"/>
      <c r="J58" s="1960"/>
      <c r="K58" s="798" t="s">
        <v>1299</v>
      </c>
    </row>
    <row r="59" spans="2:13" ht="19.149999999999999" customHeight="1">
      <c r="B59" s="1991" t="s">
        <v>1390</v>
      </c>
      <c r="C59" s="1992"/>
      <c r="D59" s="796"/>
      <c r="E59" s="797">
        <v>10000</v>
      </c>
      <c r="F59" s="1958" t="s">
        <v>1300</v>
      </c>
      <c r="G59" s="1959"/>
      <c r="H59" s="1959"/>
      <c r="I59" s="1959"/>
      <c r="J59" s="1960"/>
      <c r="K59" s="798" t="s">
        <v>1301</v>
      </c>
    </row>
    <row r="60" spans="2:13" ht="19.149999999999999" customHeight="1">
      <c r="B60" s="1993" t="s">
        <v>1395</v>
      </c>
      <c r="C60" s="1994"/>
      <c r="D60" s="796"/>
      <c r="E60" s="797">
        <v>289</v>
      </c>
      <c r="F60" s="1961" t="s">
        <v>1302</v>
      </c>
      <c r="G60" s="1962"/>
      <c r="H60" s="1962"/>
      <c r="I60" s="1962"/>
      <c r="J60" s="1963"/>
      <c r="K60" s="798" t="s">
        <v>1303</v>
      </c>
    </row>
    <row r="61" spans="2:13" ht="19.149999999999999" customHeight="1" thickBot="1">
      <c r="B61" s="1995" t="s">
        <v>1288</v>
      </c>
      <c r="C61" s="1996"/>
      <c r="D61" s="1996"/>
      <c r="E61" s="1996"/>
      <c r="F61" s="1996"/>
      <c r="G61" s="1996"/>
      <c r="H61" s="1996"/>
      <c r="I61" s="1996"/>
      <c r="J61" s="1996"/>
      <c r="K61" s="1996"/>
      <c r="L61"/>
    </row>
    <row r="62" spans="2:13" ht="25.15" customHeight="1" thickTop="1">
      <c r="B62" s="1964" t="s">
        <v>257</v>
      </c>
      <c r="C62" s="1965"/>
      <c r="D62" s="398"/>
      <c r="E62" s="397">
        <f>SUBTOTAL(109,$E$57:$E$61)</f>
        <v>1700289</v>
      </c>
      <c r="F62" s="627"/>
      <c r="G62" s="1983"/>
      <c r="H62" s="1983"/>
      <c r="I62" s="1983"/>
      <c r="J62" s="1983"/>
      <c r="K62" s="1984"/>
      <c r="L62" s="481"/>
    </row>
    <row r="63" spans="2:13" ht="16.899999999999999" customHeight="1">
      <c r="B63" s="387"/>
      <c r="C63" s="392"/>
      <c r="D63" s="392"/>
      <c r="E63" s="392"/>
      <c r="F63" s="392"/>
      <c r="G63" s="392"/>
      <c r="H63" s="392"/>
      <c r="I63" s="392"/>
      <c r="J63" s="392"/>
      <c r="K63" s="392"/>
    </row>
    <row r="64" spans="2:13" ht="8.4499999999999993" customHeight="1">
      <c r="B64" s="392"/>
      <c r="C64" s="392"/>
      <c r="D64" s="392"/>
      <c r="E64" s="392"/>
      <c r="F64" s="392"/>
      <c r="G64" s="392"/>
      <c r="H64" s="392"/>
      <c r="I64" s="392"/>
      <c r="J64" s="392"/>
      <c r="K64" s="392"/>
    </row>
    <row r="65" spans="2:12" s="441" customFormat="1" ht="18" customHeight="1">
      <c r="B65" s="438"/>
      <c r="C65" s="439"/>
      <c r="D65" s="439"/>
      <c r="E65" s="439"/>
      <c r="F65" s="439"/>
      <c r="G65" s="442"/>
      <c r="H65" s="443"/>
      <c r="I65" s="444"/>
      <c r="J65" s="444"/>
      <c r="K65" s="444"/>
      <c r="L65" s="445"/>
    </row>
    <row r="66" spans="2:12" s="441" customFormat="1" ht="18" customHeight="1">
      <c r="B66" s="446"/>
      <c r="C66" s="446" t="s">
        <v>1400</v>
      </c>
      <c r="D66" s="446"/>
      <c r="E66" s="446"/>
      <c r="F66" s="446"/>
      <c r="G66" s="446"/>
      <c r="H66" s="446"/>
      <c r="I66" s="483" t="s">
        <v>1404</v>
      </c>
      <c r="J66" s="446"/>
      <c r="L66" s="447"/>
    </row>
    <row r="67" spans="2:12" s="441" customFormat="1" ht="18" customHeight="1">
      <c r="B67" s="472"/>
      <c r="C67" s="448" t="s">
        <v>1355</v>
      </c>
      <c r="D67" s="449"/>
      <c r="E67" s="449"/>
      <c r="F67" s="628"/>
      <c r="G67" s="450"/>
      <c r="H67" s="450"/>
      <c r="I67" s="448" t="s">
        <v>1388</v>
      </c>
      <c r="J67" s="449"/>
      <c r="K67" s="451"/>
      <c r="L67" s="475"/>
    </row>
    <row r="68" spans="2:12" s="441" customFormat="1" ht="18" customHeight="1">
      <c r="B68" s="472"/>
      <c r="C68" s="448" t="s">
        <v>1356</v>
      </c>
      <c r="D68" s="449"/>
      <c r="E68" s="449"/>
      <c r="F68" s="628"/>
      <c r="G68" s="450"/>
      <c r="H68" s="450"/>
      <c r="I68" s="448" t="s">
        <v>1389</v>
      </c>
      <c r="J68" s="449"/>
      <c r="K68" s="451"/>
      <c r="L68" s="475"/>
    </row>
    <row r="69" spans="2:12" s="441" customFormat="1" ht="18" customHeight="1">
      <c r="B69" s="472"/>
      <c r="C69" s="448" t="s">
        <v>1357</v>
      </c>
      <c r="D69" s="449"/>
      <c r="E69" s="449"/>
      <c r="F69" s="628"/>
      <c r="G69" s="450"/>
      <c r="H69" s="450"/>
      <c r="I69" s="448" t="s">
        <v>1390</v>
      </c>
      <c r="J69" s="449"/>
      <c r="K69" s="451"/>
      <c r="L69" s="475"/>
    </row>
    <row r="70" spans="2:12" s="441" customFormat="1" ht="18" customHeight="1">
      <c r="B70" s="472"/>
      <c r="C70" s="452" t="s">
        <v>1358</v>
      </c>
      <c r="D70" s="453"/>
      <c r="E70" s="453"/>
      <c r="F70" s="629"/>
      <c r="G70" s="450"/>
      <c r="H70" s="450"/>
      <c r="I70" s="452" t="s">
        <v>1391</v>
      </c>
      <c r="J70" s="453"/>
      <c r="K70" s="451"/>
      <c r="L70" s="475"/>
    </row>
    <row r="71" spans="2:12" s="441" customFormat="1" ht="18" customHeight="1">
      <c r="B71" s="472"/>
      <c r="C71" s="452" t="s">
        <v>1359</v>
      </c>
      <c r="D71" s="453"/>
      <c r="E71" s="453"/>
      <c r="F71" s="629"/>
      <c r="G71" s="450"/>
      <c r="H71" s="450"/>
      <c r="I71" s="452" t="s">
        <v>1392</v>
      </c>
      <c r="J71" s="453"/>
      <c r="K71" s="451"/>
      <c r="L71" s="475"/>
    </row>
    <row r="72" spans="2:12" s="441" customFormat="1" ht="18" customHeight="1">
      <c r="B72" s="472"/>
      <c r="C72" s="452" t="s">
        <v>1360</v>
      </c>
      <c r="D72" s="453"/>
      <c r="E72" s="453"/>
      <c r="F72" s="629"/>
      <c r="G72" s="450"/>
      <c r="H72" s="450"/>
      <c r="I72" s="452" t="s">
        <v>1393</v>
      </c>
      <c r="J72" s="453"/>
      <c r="K72" s="451"/>
      <c r="L72" s="475"/>
    </row>
    <row r="73" spans="2:12" s="441" customFormat="1" ht="18" customHeight="1">
      <c r="B73" s="472"/>
      <c r="C73" s="452" t="s">
        <v>1362</v>
      </c>
      <c r="D73" s="453"/>
      <c r="E73" s="453"/>
      <c r="F73" s="629"/>
      <c r="G73" s="450"/>
      <c r="H73" s="450"/>
      <c r="I73" s="452" t="s">
        <v>1394</v>
      </c>
      <c r="J73" s="453"/>
      <c r="K73" s="451"/>
      <c r="L73" s="475"/>
    </row>
    <row r="74" spans="2:12" ht="18" customHeight="1">
      <c r="B74" s="472"/>
      <c r="C74" s="452" t="s">
        <v>1364</v>
      </c>
      <c r="D74" s="453"/>
      <c r="E74" s="453"/>
      <c r="F74" s="629"/>
      <c r="G74" s="450"/>
      <c r="H74" s="450"/>
      <c r="I74" s="452" t="s">
        <v>1395</v>
      </c>
      <c r="J74" s="453"/>
      <c r="K74" s="451"/>
      <c r="L74" s="475"/>
    </row>
    <row r="75" spans="2:12" ht="18" customHeight="1">
      <c r="B75" s="472"/>
      <c r="C75" s="452" t="s">
        <v>1366</v>
      </c>
      <c r="D75" s="453"/>
      <c r="E75" s="453"/>
      <c r="F75" s="629"/>
      <c r="I75" s="454"/>
    </row>
    <row r="76" spans="2:12" ht="18" customHeight="1">
      <c r="B76" s="472"/>
      <c r="C76" s="452" t="s">
        <v>1368</v>
      </c>
      <c r="D76" s="453"/>
      <c r="E76" s="453"/>
      <c r="F76" s="629"/>
      <c r="I76" s="454"/>
    </row>
    <row r="77" spans="2:12" ht="18" customHeight="1">
      <c r="B77" s="472"/>
      <c r="C77" s="452" t="s">
        <v>1370</v>
      </c>
      <c r="D77" s="453"/>
      <c r="E77" s="453"/>
      <c r="F77" s="629"/>
      <c r="I77" s="454"/>
    </row>
    <row r="78" spans="2:12" ht="18" customHeight="1">
      <c r="B78" s="472"/>
      <c r="C78" s="452" t="s">
        <v>1372</v>
      </c>
      <c r="D78" s="453"/>
      <c r="E78" s="453"/>
      <c r="F78" s="629"/>
      <c r="I78" s="454"/>
    </row>
    <row r="79" spans="2:12" ht="18" customHeight="1">
      <c r="B79" s="472"/>
      <c r="C79" s="452" t="s">
        <v>1374</v>
      </c>
      <c r="D79" s="453"/>
      <c r="E79" s="453"/>
      <c r="F79" s="629"/>
      <c r="I79" s="454"/>
    </row>
    <row r="80" spans="2:12" ht="18" customHeight="1">
      <c r="B80" s="472"/>
      <c r="C80" s="452" t="s">
        <v>1376</v>
      </c>
      <c r="D80" s="453"/>
      <c r="E80" s="453"/>
      <c r="F80" s="629"/>
      <c r="I80" s="454"/>
    </row>
    <row r="81" spans="1:11" ht="18" customHeight="1">
      <c r="B81" s="472"/>
      <c r="C81" s="452" t="s">
        <v>1378</v>
      </c>
      <c r="D81" s="453"/>
      <c r="E81" s="453"/>
      <c r="F81" s="629"/>
      <c r="I81" s="454"/>
    </row>
    <row r="82" spans="1:11" ht="18" customHeight="1">
      <c r="B82" s="472"/>
      <c r="C82" s="452" t="s">
        <v>1380</v>
      </c>
      <c r="D82" s="453"/>
      <c r="E82" s="453"/>
      <c r="F82" s="629"/>
      <c r="I82" s="454"/>
    </row>
    <row r="83" spans="1:11" ht="18" customHeight="1">
      <c r="B83" s="472"/>
      <c r="C83" s="452" t="s">
        <v>1382</v>
      </c>
      <c r="D83" s="453"/>
      <c r="E83" s="453"/>
      <c r="F83" s="629"/>
      <c r="I83" s="454"/>
    </row>
    <row r="84" spans="1:11" ht="18" customHeight="1">
      <c r="B84" s="472"/>
      <c r="C84" s="452" t="s">
        <v>1384</v>
      </c>
      <c r="D84" s="453"/>
      <c r="E84" s="453"/>
      <c r="F84" s="629"/>
      <c r="I84" s="454"/>
    </row>
    <row r="85" spans="1:11" ht="18" customHeight="1">
      <c r="B85" s="472"/>
      <c r="C85" s="452" t="s">
        <v>1386</v>
      </c>
      <c r="D85" s="453"/>
      <c r="E85" s="453"/>
      <c r="F85" s="629"/>
      <c r="I85" s="454"/>
    </row>
    <row r="86" spans="1:11">
      <c r="B86" s="472"/>
      <c r="C86" s="452" t="s">
        <v>1387</v>
      </c>
      <c r="D86" s="453"/>
      <c r="E86" s="453"/>
      <c r="F86" s="629"/>
      <c r="I86" s="454"/>
    </row>
    <row r="87" spans="1:11" s="400" customFormat="1" ht="19.5" customHeight="1" thickBot="1">
      <c r="A87" s="399"/>
      <c r="B87" s="393" t="s">
        <v>1405</v>
      </c>
      <c r="C87" s="401"/>
      <c r="D87" s="401"/>
      <c r="E87" s="401"/>
      <c r="F87" s="401"/>
      <c r="G87" s="401"/>
    </row>
    <row r="88" spans="1:11" s="400" customFormat="1" ht="19.5" customHeight="1">
      <c r="A88" s="399"/>
      <c r="B88" s="1969" t="s">
        <v>1304</v>
      </c>
      <c r="C88" s="1970"/>
      <c r="D88" s="402"/>
      <c r="E88" s="1974" t="s">
        <v>1305</v>
      </c>
      <c r="F88" s="1974"/>
      <c r="G88" s="1974"/>
      <c r="H88" s="1974"/>
      <c r="I88" s="1974"/>
      <c r="J88" s="1974"/>
      <c r="K88" s="1975"/>
    </row>
    <row r="89" spans="1:11" s="400" customFormat="1" ht="19.5" customHeight="1">
      <c r="A89" s="399"/>
      <c r="B89" s="1971"/>
      <c r="C89" s="907"/>
      <c r="D89" s="403"/>
      <c r="E89" s="403"/>
      <c r="F89" s="403"/>
      <c r="G89" s="476"/>
      <c r="H89" s="1976" t="s">
        <v>1306</v>
      </c>
      <c r="I89" s="1977"/>
      <c r="J89" s="1976" t="s">
        <v>1307</v>
      </c>
      <c r="K89" s="1978"/>
    </row>
    <row r="90" spans="1:11" s="400" customFormat="1" ht="19.5" customHeight="1" thickBot="1">
      <c r="A90" s="399"/>
      <c r="B90" s="1972"/>
      <c r="C90" s="1973"/>
      <c r="D90" s="404"/>
      <c r="E90" s="405" t="s">
        <v>1308</v>
      </c>
      <c r="F90" s="1997" t="s">
        <v>1309</v>
      </c>
      <c r="G90" s="1998"/>
      <c r="H90" s="405" t="s">
        <v>1308</v>
      </c>
      <c r="I90" s="405" t="s">
        <v>1309</v>
      </c>
      <c r="J90" s="405" t="s">
        <v>1308</v>
      </c>
      <c r="K90" s="406" t="s">
        <v>1309</v>
      </c>
    </row>
    <row r="91" spans="1:11" s="400" customFormat="1" ht="19.5" customHeight="1">
      <c r="A91" s="399"/>
      <c r="B91" s="407" t="s">
        <v>1310</v>
      </c>
      <c r="C91" s="408" t="s">
        <v>1396</v>
      </c>
      <c r="D91" s="409"/>
      <c r="E91" s="409">
        <f>SUMIFS($G$10:$G$50,$C$10:$C$50,C91)</f>
        <v>1800000</v>
      </c>
      <c r="F91" s="1999"/>
      <c r="G91" s="2000"/>
      <c r="H91" s="410">
        <f>SUMIFS($G$10:$G$50,$C$10:$C$50,C91,$D$10:$D$50,"&gt;=4")</f>
        <v>1800000</v>
      </c>
      <c r="I91" s="411"/>
      <c r="J91" s="412">
        <f>SUMIFS($G$10:$G$50,$C$10:$C$50,C91,$D$10:$D$50,"&lt;=3")</f>
        <v>0</v>
      </c>
      <c r="K91" s="413"/>
    </row>
    <row r="92" spans="1:11" s="400" customFormat="1" ht="19.5" customHeight="1">
      <c r="A92" s="399"/>
      <c r="B92" s="414"/>
      <c r="C92" s="415" t="s">
        <v>1398</v>
      </c>
      <c r="D92" s="415"/>
      <c r="E92" s="416">
        <f>SUMIFS($G$10:$G$50,$C$10:$C$50,C92)</f>
        <v>4800000</v>
      </c>
      <c r="F92" s="2001"/>
      <c r="G92" s="2002"/>
      <c r="H92" s="416">
        <f>SUMIFS($G$10:$G$50,$C$10:$C$50,C92,$D$10:$D$50,"&gt;=4")</f>
        <v>4800000</v>
      </c>
      <c r="I92" s="417"/>
      <c r="J92" s="418">
        <f>SUMIFS($G$10:$G$50,$C$10:$C$50,C92,$D$10:$D$50,"&lt;=3")</f>
        <v>0</v>
      </c>
      <c r="K92" s="419"/>
    </row>
    <row r="93" spans="1:11" s="400" customFormat="1" ht="19.5" customHeight="1" thickBot="1">
      <c r="A93" s="399"/>
      <c r="B93" s="420"/>
      <c r="C93" s="421" t="s">
        <v>1399</v>
      </c>
      <c r="D93" s="422"/>
      <c r="E93" s="423">
        <f>SUMIFS($G$10:$G$50,$C$10:$C$50,C93)</f>
        <v>20290</v>
      </c>
      <c r="F93" s="2001"/>
      <c r="G93" s="2002"/>
      <c r="H93" s="423">
        <f>SUMIFS($G$10:$G$50,$C$10:$C$50,C93,$D$10:$D$50,"&gt;=4")</f>
        <v>20170</v>
      </c>
      <c r="I93" s="424"/>
      <c r="J93" s="425">
        <f>SUMIFS($G$10:$G$50,$C$10:$C$50,C93,$D$10:$D$50,"&lt;=3")</f>
        <v>120</v>
      </c>
      <c r="K93" s="426"/>
    </row>
    <row r="94" spans="1:11" s="400" customFormat="1" ht="19.5" customHeight="1">
      <c r="A94" s="399"/>
      <c r="B94" s="407" t="s">
        <v>1274</v>
      </c>
      <c r="C94" s="408" t="s">
        <v>1358</v>
      </c>
      <c r="D94" s="408"/>
      <c r="E94" s="411"/>
      <c r="F94" s="2003">
        <f t="shared" ref="F94:F110" si="1">SUMIFS($H$10:$H$50,$C$10:$C$50,C94)</f>
        <v>2550000</v>
      </c>
      <c r="G94" s="2004"/>
      <c r="H94" s="411"/>
      <c r="I94" s="427">
        <f>SUMIFS($H$10:$H$50,$C$10:$C$50,C94,$D$10:$D$50,"&gt;=4")</f>
        <v>2400000</v>
      </c>
      <c r="J94" s="411"/>
      <c r="K94" s="428">
        <f>SUMIFS($H$10:$H$39,$C$10:$C$39,C94,$D$10:$D$39,"&lt;=3")</f>
        <v>0</v>
      </c>
    </row>
    <row r="95" spans="1:11" s="400" customFormat="1" ht="19.5" customHeight="1" thickBot="1">
      <c r="A95" s="399"/>
      <c r="B95" s="420"/>
      <c r="C95" s="421" t="s">
        <v>1359</v>
      </c>
      <c r="D95" s="421"/>
      <c r="E95" s="424"/>
      <c r="F95" s="1952">
        <f t="shared" si="1"/>
        <v>100000</v>
      </c>
      <c r="G95" s="1953"/>
      <c r="H95" s="424"/>
      <c r="I95" s="429">
        <f>SUMIFS($H$10:$H$50,$C$10:$C$50,C95,$D$10:$D$50,"&gt;=4")</f>
        <v>100000</v>
      </c>
      <c r="J95" s="424"/>
      <c r="K95" s="430">
        <f>SUMIFS($H$10:$H$39,$C$10:$C$39,C95,$D$10:$D$39,"&lt;=3")</f>
        <v>0</v>
      </c>
    </row>
    <row r="96" spans="1:11" s="400" customFormat="1" ht="19.5" customHeight="1">
      <c r="A96" s="399"/>
      <c r="B96" s="407" t="s">
        <v>1311</v>
      </c>
      <c r="C96" s="408" t="s">
        <v>1360</v>
      </c>
      <c r="D96" s="408"/>
      <c r="E96" s="411"/>
      <c r="F96" s="2003">
        <f t="shared" si="1"/>
        <v>250000</v>
      </c>
      <c r="G96" s="2004"/>
      <c r="H96" s="411"/>
      <c r="I96" s="431">
        <f>SUMIFS($H$10:$H$50,$C$10:$C$50,C96,$D$10:$D$50,"&gt;=4")</f>
        <v>250000</v>
      </c>
      <c r="J96" s="411"/>
      <c r="K96" s="432">
        <f>SUMIFS($H$10:$H$39,$C$10:$C$39,C96,$D$10:$D$39,"&lt;=3")</f>
        <v>0</v>
      </c>
    </row>
    <row r="97" spans="1:15" s="400" customFormat="1" ht="19.5" customHeight="1">
      <c r="A97" s="399"/>
      <c r="B97" s="414"/>
      <c r="C97" s="415" t="s">
        <v>1361</v>
      </c>
      <c r="D97" s="415"/>
      <c r="E97" s="417"/>
      <c r="F97" s="1950">
        <f t="shared" si="1"/>
        <v>655000</v>
      </c>
      <c r="G97" s="1951"/>
      <c r="H97" s="417"/>
      <c r="I97" s="416">
        <f>SUMIFS($H$10:$H$50,$C$10:$C$50,C97,$D$10:$D$50,"&gt;=4")</f>
        <v>405000</v>
      </c>
      <c r="J97" s="417"/>
      <c r="K97" s="433">
        <f>SUMIFS($H$10:$H$39,$C$10:$C$39,C97,$D$10:$D$39,"&lt;=3")</f>
        <v>250000</v>
      </c>
    </row>
    <row r="98" spans="1:15" s="400" customFormat="1" ht="19.5" customHeight="1">
      <c r="A98" s="399"/>
      <c r="B98" s="414"/>
      <c r="C98" s="415" t="s">
        <v>1363</v>
      </c>
      <c r="D98" s="415"/>
      <c r="E98" s="417"/>
      <c r="F98" s="1950">
        <f t="shared" si="1"/>
        <v>120000</v>
      </c>
      <c r="G98" s="1951"/>
      <c r="H98" s="417"/>
      <c r="I98" s="416">
        <f>SUMIFS($H$10:$H$50,$C$10:$C$50,C98,$D$10:$D$50,"&gt;=4")</f>
        <v>80000</v>
      </c>
      <c r="J98" s="417"/>
      <c r="K98" s="433">
        <f>SUMIFS($H$10:$H$39,$C$10:$C$39,C98,$D$10:$D$39,"&lt;=3")</f>
        <v>40000</v>
      </c>
    </row>
    <row r="99" spans="1:15" s="400" customFormat="1" ht="19.5" customHeight="1">
      <c r="A99" s="399"/>
      <c r="B99" s="414"/>
      <c r="C99" s="415" t="s">
        <v>1365</v>
      </c>
      <c r="D99" s="415"/>
      <c r="E99" s="417"/>
      <c r="F99" s="1950">
        <f t="shared" si="1"/>
        <v>380000</v>
      </c>
      <c r="G99" s="1951"/>
      <c r="H99" s="417"/>
      <c r="I99" s="416">
        <f t="shared" ref="I99:I109" si="2">SUMIFS($H$10:$H$50,$C$10:$C$50,C99,$D$10:$D$50,"&gt;=4")</f>
        <v>180000</v>
      </c>
      <c r="J99" s="417"/>
      <c r="K99" s="433">
        <f t="shared" ref="K99:K109" si="3">SUMIFS($H$10:$H$39,$C$10:$C$39,C99,$D$10:$D$39,"&lt;=3")</f>
        <v>200000</v>
      </c>
    </row>
    <row r="100" spans="1:15" s="400" customFormat="1" ht="19.5" customHeight="1">
      <c r="A100" s="399"/>
      <c r="B100" s="414"/>
      <c r="C100" s="415" t="s">
        <v>1367</v>
      </c>
      <c r="D100" s="415"/>
      <c r="E100" s="417"/>
      <c r="F100" s="1950">
        <f t="shared" si="1"/>
        <v>400000</v>
      </c>
      <c r="G100" s="1951"/>
      <c r="H100" s="417"/>
      <c r="I100" s="416">
        <f t="shared" si="2"/>
        <v>400000</v>
      </c>
      <c r="J100" s="417"/>
      <c r="K100" s="433">
        <f t="shared" si="3"/>
        <v>0</v>
      </c>
    </row>
    <row r="101" spans="1:15" s="400" customFormat="1" ht="19.5" customHeight="1">
      <c r="A101" s="399"/>
      <c r="B101" s="414"/>
      <c r="C101" s="415" t="s">
        <v>1369</v>
      </c>
      <c r="D101" s="415"/>
      <c r="E101" s="417"/>
      <c r="F101" s="1950">
        <f t="shared" si="1"/>
        <v>30000</v>
      </c>
      <c r="G101" s="1951"/>
      <c r="H101" s="417"/>
      <c r="I101" s="416">
        <f t="shared" si="2"/>
        <v>30000</v>
      </c>
      <c r="J101" s="417"/>
      <c r="K101" s="433">
        <f t="shared" si="3"/>
        <v>0</v>
      </c>
    </row>
    <row r="102" spans="1:15" s="400" customFormat="1" ht="19.5" customHeight="1">
      <c r="A102" s="399"/>
      <c r="B102" s="414"/>
      <c r="C102" s="415" t="s">
        <v>1371</v>
      </c>
      <c r="D102" s="415"/>
      <c r="E102" s="417"/>
      <c r="F102" s="1950">
        <f t="shared" si="1"/>
        <v>100000</v>
      </c>
      <c r="G102" s="1951"/>
      <c r="H102" s="417"/>
      <c r="I102" s="416">
        <f t="shared" si="2"/>
        <v>0</v>
      </c>
      <c r="J102" s="417"/>
      <c r="K102" s="433">
        <f t="shared" si="3"/>
        <v>100000</v>
      </c>
    </row>
    <row r="103" spans="1:15" s="400" customFormat="1" ht="19.5" customHeight="1">
      <c r="A103" s="399"/>
      <c r="B103" s="414"/>
      <c r="C103" s="415" t="s">
        <v>1373</v>
      </c>
      <c r="D103" s="415"/>
      <c r="E103" s="417"/>
      <c r="F103" s="1950">
        <f t="shared" si="1"/>
        <v>0</v>
      </c>
      <c r="G103" s="1951"/>
      <c r="H103" s="417"/>
      <c r="I103" s="416">
        <f t="shared" si="2"/>
        <v>0</v>
      </c>
      <c r="J103" s="417"/>
      <c r="K103" s="433">
        <f t="shared" si="3"/>
        <v>0</v>
      </c>
    </row>
    <row r="104" spans="1:15" s="400" customFormat="1" ht="19.5" customHeight="1">
      <c r="A104" s="399"/>
      <c r="B104" s="414"/>
      <c r="C104" s="415" t="s">
        <v>1375</v>
      </c>
      <c r="D104" s="415"/>
      <c r="E104" s="417"/>
      <c r="F104" s="1950">
        <f t="shared" si="1"/>
        <v>60000</v>
      </c>
      <c r="G104" s="1951"/>
      <c r="H104" s="417"/>
      <c r="I104" s="416">
        <f t="shared" si="2"/>
        <v>60000</v>
      </c>
      <c r="J104" s="417"/>
      <c r="K104" s="433">
        <f t="shared" si="3"/>
        <v>0</v>
      </c>
    </row>
    <row r="105" spans="1:15" s="400" customFormat="1" ht="19.5" customHeight="1">
      <c r="A105" s="399"/>
      <c r="B105" s="414"/>
      <c r="C105" s="415" t="s">
        <v>1377</v>
      </c>
      <c r="D105" s="415"/>
      <c r="E105" s="417"/>
      <c r="F105" s="1950">
        <f t="shared" si="1"/>
        <v>50001</v>
      </c>
      <c r="G105" s="1951"/>
      <c r="H105" s="417"/>
      <c r="I105" s="416">
        <f t="shared" si="2"/>
        <v>0</v>
      </c>
      <c r="J105" s="417"/>
      <c r="K105" s="433">
        <f t="shared" si="3"/>
        <v>50001</v>
      </c>
    </row>
    <row r="106" spans="1:15" s="400" customFormat="1" ht="19.5" customHeight="1">
      <c r="A106" s="399"/>
      <c r="B106" s="414"/>
      <c r="C106" s="415" t="s">
        <v>1379</v>
      </c>
      <c r="D106" s="415"/>
      <c r="E106" s="417"/>
      <c r="F106" s="1950">
        <f t="shared" si="1"/>
        <v>0</v>
      </c>
      <c r="G106" s="1951"/>
      <c r="H106" s="417"/>
      <c r="I106" s="416">
        <f t="shared" si="2"/>
        <v>0</v>
      </c>
      <c r="J106" s="417"/>
      <c r="K106" s="433">
        <f t="shared" si="3"/>
        <v>0</v>
      </c>
    </row>
    <row r="107" spans="1:15" s="400" customFormat="1" ht="19.5" customHeight="1">
      <c r="A107" s="399"/>
      <c r="B107" s="414"/>
      <c r="C107" s="415" t="s">
        <v>1381</v>
      </c>
      <c r="D107" s="415"/>
      <c r="E107" s="417"/>
      <c r="F107" s="1950">
        <f t="shared" si="1"/>
        <v>2000</v>
      </c>
      <c r="G107" s="1951"/>
      <c r="H107" s="417"/>
      <c r="I107" s="416">
        <f t="shared" si="2"/>
        <v>0</v>
      </c>
      <c r="J107" s="417"/>
      <c r="K107" s="433">
        <f t="shared" si="3"/>
        <v>2000</v>
      </c>
    </row>
    <row r="108" spans="1:15" s="400" customFormat="1" ht="19.5" customHeight="1">
      <c r="A108" s="399"/>
      <c r="B108" s="414"/>
      <c r="C108" s="415" t="s">
        <v>1383</v>
      </c>
      <c r="D108" s="415"/>
      <c r="E108" s="417"/>
      <c r="F108" s="1950">
        <f t="shared" si="1"/>
        <v>50000</v>
      </c>
      <c r="G108" s="1951"/>
      <c r="H108" s="417"/>
      <c r="I108" s="416">
        <f t="shared" si="2"/>
        <v>0</v>
      </c>
      <c r="J108" s="417"/>
      <c r="K108" s="433">
        <f t="shared" si="3"/>
        <v>50000</v>
      </c>
    </row>
    <row r="109" spans="1:15" s="400" customFormat="1" ht="19.5" customHeight="1">
      <c r="A109" s="399"/>
      <c r="B109" s="414"/>
      <c r="C109" s="415" t="s">
        <v>1385</v>
      </c>
      <c r="D109" s="415"/>
      <c r="E109" s="417"/>
      <c r="F109" s="1950">
        <f t="shared" si="1"/>
        <v>100000</v>
      </c>
      <c r="G109" s="1951"/>
      <c r="H109" s="417"/>
      <c r="I109" s="416">
        <f t="shared" si="2"/>
        <v>0</v>
      </c>
      <c r="J109" s="417"/>
      <c r="K109" s="433">
        <f t="shared" si="3"/>
        <v>100000</v>
      </c>
    </row>
    <row r="110" spans="1:15" s="400" customFormat="1" ht="19.5" customHeight="1" thickBot="1">
      <c r="A110" s="399"/>
      <c r="B110" s="420"/>
      <c r="C110" s="421" t="s">
        <v>1387</v>
      </c>
      <c r="D110" s="421"/>
      <c r="E110" s="424"/>
      <c r="F110" s="1952">
        <f t="shared" si="1"/>
        <v>73000</v>
      </c>
      <c r="G110" s="1953"/>
      <c r="H110" s="424"/>
      <c r="I110" s="429">
        <f>SUMIFS($H$10:$H$50,$C$10:$C$50,C110,$D$10:$D$50,"&gt;=4")</f>
        <v>0</v>
      </c>
      <c r="J110" s="424"/>
      <c r="K110" s="430">
        <f>SUMIFS($H$10:$H$39,$C$10:$C$39,C110,$D$10:$D$39,"&lt;=3")</f>
        <v>50000</v>
      </c>
    </row>
    <row r="111" spans="1:15" s="400" customFormat="1" ht="19.5" customHeight="1" thickBot="1">
      <c r="A111" s="399"/>
      <c r="B111" s="420" t="s">
        <v>1312</v>
      </c>
      <c r="C111" s="422" t="s">
        <v>1313</v>
      </c>
      <c r="D111" s="422"/>
      <c r="E111" s="434"/>
      <c r="F111" s="1954">
        <f>'金銭出納簿（今年度）（参考）'!$I$51</f>
        <v>1700289</v>
      </c>
      <c r="G111" s="1955"/>
      <c r="H111" s="434"/>
      <c r="I111" s="434"/>
      <c r="J111" s="434"/>
      <c r="K111" s="477">
        <f>'金銭出納簿（今年度）（参考）'!$I$51</f>
        <v>1700289</v>
      </c>
    </row>
    <row r="112" spans="1:15" s="400" customFormat="1" ht="24.6" customHeight="1" thickBot="1">
      <c r="A112" s="399"/>
      <c r="B112" s="1987" t="s">
        <v>1314</v>
      </c>
      <c r="C112" s="1988"/>
      <c r="D112" s="435"/>
      <c r="E112" s="436">
        <f>SUM(E91:E93)</f>
        <v>6620290</v>
      </c>
      <c r="F112" s="1979">
        <f>SUM(F94:G111)</f>
        <v>6620290</v>
      </c>
      <c r="G112" s="1980"/>
      <c r="H112" s="436">
        <f>SUM(H91:H93)</f>
        <v>6620170</v>
      </c>
      <c r="I112" s="436">
        <f>SUM(I94:I111)</f>
        <v>3905000</v>
      </c>
      <c r="J112" s="436">
        <f>SUM(J91:J93)</f>
        <v>120</v>
      </c>
      <c r="K112" s="478">
        <f>SUM(K94:K111)</f>
        <v>2542290</v>
      </c>
      <c r="N112" s="399"/>
      <c r="O112" s="437"/>
    </row>
    <row r="113" spans="2:12" ht="18.75">
      <c r="B113" s="438"/>
      <c r="C113" s="439"/>
      <c r="D113" s="439"/>
      <c r="E113" s="439"/>
      <c r="F113" s="439"/>
      <c r="G113" s="440"/>
      <c r="H113" s="400"/>
      <c r="I113" s="400"/>
      <c r="J113" s="400"/>
      <c r="K113" s="400"/>
      <c r="L113" s="400"/>
    </row>
  </sheetData>
  <mergeCells count="47">
    <mergeCell ref="G4:I4"/>
    <mergeCell ref="B57:C57"/>
    <mergeCell ref="B59:C59"/>
    <mergeCell ref="F59:J59"/>
    <mergeCell ref="F57:J57"/>
    <mergeCell ref="B58:C58"/>
    <mergeCell ref="F58:J58"/>
    <mergeCell ref="B56:C56"/>
    <mergeCell ref="B6:N6"/>
    <mergeCell ref="B7:N7"/>
    <mergeCell ref="B8:N8"/>
    <mergeCell ref="B51:E51"/>
    <mergeCell ref="F56:G56"/>
    <mergeCell ref="B60:C60"/>
    <mergeCell ref="F60:J60"/>
    <mergeCell ref="B61:K61"/>
    <mergeCell ref="B62:C62"/>
    <mergeCell ref="F98:G98"/>
    <mergeCell ref="G62:K62"/>
    <mergeCell ref="B88:C90"/>
    <mergeCell ref="E88:K88"/>
    <mergeCell ref="H89:I89"/>
    <mergeCell ref="J89:K89"/>
    <mergeCell ref="F90:G90"/>
    <mergeCell ref="F99:G99"/>
    <mergeCell ref="F100:G100"/>
    <mergeCell ref="F91:G91"/>
    <mergeCell ref="F92:G92"/>
    <mergeCell ref="F93:G93"/>
    <mergeCell ref="F94:G94"/>
    <mergeCell ref="F95:G95"/>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s>
  <phoneticPr fontId="3"/>
  <dataValidations count="6">
    <dataValidation imeMode="off" allowBlank="1" showInputMessage="1" showErrorMessage="1" sqref="B10:B50 B61 G10:H49 J10:K49" xr:uid="{5BA41366-6F34-449F-809B-D0DC216DC572}"/>
    <dataValidation type="list" allowBlank="1" showInputMessage="1" showErrorMessage="1" sqref="F10:F49" xr:uid="{AE3A785C-A738-432E-AA09-467C8C45FD82}">
      <formula1>Ｉ.金銭出納簿の区分</formula1>
    </dataValidation>
    <dataValidation type="list" allowBlank="1" showInputMessage="1" showErrorMessage="1" sqref="B57:B60" xr:uid="{E4EC6F96-84AC-4A49-A437-F8F7415BA400}">
      <formula1>$I$67:$I$74</formula1>
    </dataValidation>
    <dataValidation type="list" allowBlank="1" showInputMessage="1" showErrorMessage="1" prompt="年度を選択" sqref="G3" xr:uid="{1F8F596B-EF03-4A61-84F3-AAC0B48C38B7}">
      <formula1>"令和6年度,令和7年度,令和8年度,令和9年度,令和10年度,令和11年度"</formula1>
    </dataValidation>
    <dataValidation type="list" allowBlank="1" showInputMessage="1" showErrorMessage="1" sqref="C10:C49 E10:E49" xr:uid="{52967DD8-F411-4B99-9EF7-1C9C3E846DB9}">
      <formula1>$C$67:$C$86</formula1>
    </dataValidation>
    <dataValidation type="list" allowBlank="1" showInputMessage="1" showErrorMessage="1" sqref="M10:M49" xr:uid="{8FF93E72-079D-42A9-81DE-2002D15B5F83}">
      <formula1>"○,　"</formula1>
    </dataValidation>
  </dataValidations>
  <printOptions horizontalCentered="1"/>
  <pageMargins left="0.59055118110236227" right="0.59055118110236227" top="0.6692913385826772" bottom="0.59055118110236227" header="0.51181102362204722" footer="0.51181102362204722"/>
  <pageSetup paperSize="9" scale="64" fitToHeight="0" orientation="landscape"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F141-0A7E-4BB5-BF6C-022FA76553B1}">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CL17" sqref="CL17"/>
    </sheetView>
  </sheetViews>
  <sheetFormatPr defaultColWidth="10" defaultRowHeight="13.5"/>
  <cols>
    <col min="1" max="1" width="13.5" style="661" customWidth="1"/>
    <col min="2" max="3" width="10" customWidth="1"/>
    <col min="4" max="4" width="10" style="661" customWidth="1"/>
    <col min="5" max="5" width="15" customWidth="1"/>
    <col min="6" max="6" width="5.75" customWidth="1"/>
    <col min="7" max="7" width="4.5" customWidth="1"/>
    <col min="8" max="8" width="8" customWidth="1"/>
    <col min="9" max="9" width="5.25" customWidth="1"/>
    <col min="10" max="10" width="7.625" customWidth="1"/>
    <col min="11" max="13" width="5.25" customWidth="1"/>
    <col min="14" max="15" width="5.625" style="691" customWidth="1"/>
    <col min="16" max="19" width="5.25" customWidth="1"/>
    <col min="20" max="20" width="6.5" customWidth="1"/>
    <col min="21" max="30" width="5.5" customWidth="1"/>
    <col min="31" max="31" width="7" customWidth="1"/>
    <col min="32" max="32" width="8.875" customWidth="1"/>
    <col min="33" max="60" width="7" customWidth="1"/>
    <col min="61" max="61" width="8.375" customWidth="1"/>
    <col min="62" max="90" width="7" customWidth="1"/>
    <col min="91" max="91" width="8.375" customWidth="1"/>
    <col min="92" max="119" width="7" customWidth="1"/>
    <col min="120" max="121" width="10.25" style="691" customWidth="1"/>
    <col min="122" max="126" width="7" customWidth="1"/>
    <col min="127" max="127" width="14.125" customWidth="1"/>
    <col min="128" max="132" width="7" customWidth="1"/>
    <col min="133" max="137" width="8" customWidth="1"/>
    <col min="138" max="140" width="10.625" customWidth="1"/>
    <col min="141" max="145" width="7.875" customWidth="1"/>
    <col min="146" max="152" width="7.875" style="691" customWidth="1"/>
    <col min="153" max="153" width="28" style="691" customWidth="1"/>
    <col min="154" max="155" width="6.5" style="691" customWidth="1"/>
    <col min="156" max="156" width="28" style="691" customWidth="1"/>
    <col min="157" max="158" width="6.5" style="691" customWidth="1"/>
    <col min="159" max="159" width="28" style="691" customWidth="1"/>
    <col min="160" max="161" width="6.5" style="691" customWidth="1"/>
    <col min="162" max="166" width="7.875" customWidth="1"/>
    <col min="167" max="167" width="7.875" style="691" customWidth="1"/>
    <col min="168" max="168" width="6.125" style="691" customWidth="1"/>
    <col min="169" max="176" width="6.25" style="691" customWidth="1"/>
    <col min="177" max="177" width="9.125" style="691" customWidth="1"/>
    <col min="178" max="188" width="6.25" style="691" customWidth="1"/>
    <col min="189" max="189" width="10" style="691" customWidth="1"/>
    <col min="190" max="192" width="7.875" customWidth="1"/>
    <col min="193" max="193" width="7.875" style="691" customWidth="1"/>
    <col min="194" max="195" width="7.875" customWidth="1"/>
    <col min="196" max="202" width="7.875" style="691" customWidth="1"/>
    <col min="203" max="203" width="24.25" style="691" customWidth="1"/>
    <col min="204" max="205" width="6.5" style="691" customWidth="1"/>
    <col min="206" max="208" width="7.875" customWidth="1"/>
    <col min="209" max="209" width="7.875" style="691" customWidth="1"/>
    <col min="210" max="210" width="24.25" style="691" customWidth="1"/>
    <col min="211" max="212" width="6.75" style="691" customWidth="1"/>
    <col min="213" max="215" width="7.875" customWidth="1"/>
    <col min="216" max="216" width="7.875" style="691" customWidth="1"/>
    <col min="217" max="217" width="24.25" style="691" customWidth="1"/>
    <col min="218" max="219" width="6.75" style="691" customWidth="1"/>
    <col min="220" max="221" width="6.75" customWidth="1"/>
    <col min="222" max="222" width="10.875" customWidth="1"/>
    <col min="223" max="223" width="10.875" style="691" customWidth="1"/>
    <col min="224" max="224" width="11.5" customWidth="1"/>
    <col min="225" max="230" width="11" customWidth="1"/>
    <col min="231" max="243" width="8" customWidth="1"/>
    <col min="244" max="244" width="8" style="691" customWidth="1"/>
    <col min="246" max="257" width="7.875" customWidth="1"/>
    <col min="258" max="258" width="6.25" customWidth="1"/>
    <col min="259" max="259" width="6.75" customWidth="1"/>
    <col min="260" max="260" width="6.5" customWidth="1"/>
    <col min="261" max="261" width="8.125" customWidth="1"/>
    <col min="262" max="272" width="7.875" customWidth="1"/>
    <col min="273" max="277" width="8.625" customWidth="1"/>
    <col min="278" max="278" width="7.875" customWidth="1"/>
    <col min="279" max="289" width="7.625" customWidth="1"/>
    <col min="290" max="290" width="18.25" customWidth="1"/>
    <col min="291" max="293" width="8.125" customWidth="1"/>
    <col min="294" max="314" width="8" customWidth="1"/>
    <col min="315" max="315" width="11.5" customWidth="1"/>
    <col min="316" max="391" width="8" customWidth="1"/>
    <col min="392" max="392" width="23.75" customWidth="1"/>
    <col min="393" max="395" width="8" customWidth="1"/>
  </cols>
  <sheetData>
    <row r="1" spans="1:392" hidden="1">
      <c r="A1" s="714" t="s">
        <v>437</v>
      </c>
      <c r="B1" s="715" t="s">
        <v>438</v>
      </c>
      <c r="C1" s="715" t="s">
        <v>1662</v>
      </c>
      <c r="D1" s="715" t="s">
        <v>439</v>
      </c>
      <c r="E1" s="715" t="s">
        <v>440</v>
      </c>
      <c r="F1" s="715" t="s">
        <v>441</v>
      </c>
      <c r="G1" s="715" t="s">
        <v>442</v>
      </c>
      <c r="H1" s="715" t="s">
        <v>443</v>
      </c>
      <c r="I1" s="715" t="s">
        <v>444</v>
      </c>
      <c r="J1" s="715" t="s">
        <v>445</v>
      </c>
      <c r="K1" s="715" t="s">
        <v>446</v>
      </c>
      <c r="L1" s="715" t="s">
        <v>447</v>
      </c>
      <c r="M1" s="715" t="s">
        <v>448</v>
      </c>
      <c r="N1" s="715" t="s">
        <v>449</v>
      </c>
      <c r="O1" s="715" t="s">
        <v>450</v>
      </c>
      <c r="P1" s="715" t="s">
        <v>451</v>
      </c>
      <c r="Q1" s="715" t="s">
        <v>452</v>
      </c>
      <c r="R1" s="715" t="s">
        <v>453</v>
      </c>
      <c r="S1" s="715" t="s">
        <v>454</v>
      </c>
      <c r="T1" s="715" t="s">
        <v>455</v>
      </c>
      <c r="U1" s="715" t="s">
        <v>456</v>
      </c>
      <c r="V1" s="715" t="s">
        <v>457</v>
      </c>
      <c r="W1" s="715" t="s">
        <v>458</v>
      </c>
      <c r="X1" s="715" t="s">
        <v>459</v>
      </c>
      <c r="Y1" s="715" t="s">
        <v>460</v>
      </c>
      <c r="Z1" s="715" t="s">
        <v>461</v>
      </c>
      <c r="AA1" s="715" t="s">
        <v>462</v>
      </c>
      <c r="AB1" s="715" t="s">
        <v>463</v>
      </c>
      <c r="AC1" s="715" t="s">
        <v>464</v>
      </c>
      <c r="AD1" s="715" t="s">
        <v>465</v>
      </c>
      <c r="AE1" s="715" t="s">
        <v>500</v>
      </c>
      <c r="AF1" s="715" t="s">
        <v>501</v>
      </c>
      <c r="AG1" s="715" t="s">
        <v>502</v>
      </c>
      <c r="AH1" s="715" t="s">
        <v>503</v>
      </c>
      <c r="AI1" s="715" t="s">
        <v>504</v>
      </c>
      <c r="AJ1" s="715" t="s">
        <v>505</v>
      </c>
      <c r="AK1" s="715" t="s">
        <v>506</v>
      </c>
      <c r="AL1" s="715" t="s">
        <v>507</v>
      </c>
      <c r="AM1" s="715" t="s">
        <v>508</v>
      </c>
      <c r="AN1" s="715" t="s">
        <v>509</v>
      </c>
      <c r="AO1" s="715" t="s">
        <v>510</v>
      </c>
      <c r="AP1" s="715" t="s">
        <v>511</v>
      </c>
      <c r="AQ1" s="715" t="s">
        <v>512</v>
      </c>
      <c r="AR1" s="715" t="s">
        <v>513</v>
      </c>
      <c r="AS1" s="715" t="s">
        <v>514</v>
      </c>
      <c r="AT1" s="715" t="s">
        <v>515</v>
      </c>
      <c r="AU1" s="715" t="s">
        <v>516</v>
      </c>
      <c r="AV1" s="715" t="s">
        <v>517</v>
      </c>
      <c r="AW1" s="715" t="s">
        <v>518</v>
      </c>
      <c r="AX1" s="715" t="s">
        <v>519</v>
      </c>
      <c r="AY1" s="715" t="s">
        <v>520</v>
      </c>
      <c r="AZ1" s="715" t="s">
        <v>521</v>
      </c>
      <c r="BA1" s="715" t="s">
        <v>522</v>
      </c>
      <c r="BB1" s="715" t="s">
        <v>523</v>
      </c>
      <c r="BC1" s="715" t="s">
        <v>524</v>
      </c>
      <c r="BD1" s="715" t="s">
        <v>525</v>
      </c>
      <c r="BE1" s="715" t="s">
        <v>526</v>
      </c>
      <c r="BF1" s="715" t="s">
        <v>527</v>
      </c>
      <c r="BG1" s="715" t="s">
        <v>528</v>
      </c>
      <c r="BH1" s="715" t="s">
        <v>529</v>
      </c>
      <c r="BI1" s="715" t="s">
        <v>530</v>
      </c>
      <c r="BJ1" s="715" t="s">
        <v>531</v>
      </c>
      <c r="BK1" s="715" t="s">
        <v>532</v>
      </c>
      <c r="BL1" s="715" t="s">
        <v>533</v>
      </c>
      <c r="BM1" s="715" t="s">
        <v>534</v>
      </c>
      <c r="BN1" s="715" t="s">
        <v>535</v>
      </c>
      <c r="BO1" s="715" t="s">
        <v>536</v>
      </c>
      <c r="BP1" s="715" t="s">
        <v>537</v>
      </c>
      <c r="BQ1" s="715" t="s">
        <v>538</v>
      </c>
      <c r="BR1" s="715" t="s">
        <v>539</v>
      </c>
      <c r="BS1" s="715" t="s">
        <v>540</v>
      </c>
      <c r="BT1" s="715" t="s">
        <v>541</v>
      </c>
      <c r="BU1" s="715" t="s">
        <v>542</v>
      </c>
      <c r="BV1" s="715" t="s">
        <v>543</v>
      </c>
      <c r="BW1" s="715" t="s">
        <v>544</v>
      </c>
      <c r="BX1" s="715" t="s">
        <v>545</v>
      </c>
      <c r="BY1" s="715" t="s">
        <v>546</v>
      </c>
      <c r="BZ1" s="715" t="s">
        <v>547</v>
      </c>
      <c r="CA1" s="715" t="s">
        <v>548</v>
      </c>
      <c r="CB1" s="715" t="s">
        <v>549</v>
      </c>
      <c r="CC1" s="715" t="s">
        <v>550</v>
      </c>
      <c r="CD1" s="715" t="s">
        <v>551</v>
      </c>
      <c r="CE1" s="715" t="s">
        <v>552</v>
      </c>
      <c r="CF1" s="715" t="s">
        <v>553</v>
      </c>
      <c r="CG1" s="715" t="s">
        <v>554</v>
      </c>
      <c r="CH1" s="715" t="s">
        <v>555</v>
      </c>
      <c r="CI1" s="715" t="s">
        <v>556</v>
      </c>
      <c r="CJ1" s="715" t="s">
        <v>557</v>
      </c>
      <c r="CK1" s="715" t="s">
        <v>558</v>
      </c>
      <c r="CL1" s="715" t="s">
        <v>559</v>
      </c>
      <c r="CM1" s="715" t="s">
        <v>560</v>
      </c>
      <c r="CN1" s="715" t="s">
        <v>561</v>
      </c>
      <c r="CO1" s="715" t="s">
        <v>562</v>
      </c>
      <c r="CP1" s="715" t="s">
        <v>563</v>
      </c>
      <c r="CQ1" s="715" t="s">
        <v>564</v>
      </c>
      <c r="CR1" s="715" t="s">
        <v>565</v>
      </c>
      <c r="CS1" s="715" t="s">
        <v>566</v>
      </c>
      <c r="CT1" s="715" t="s">
        <v>567</v>
      </c>
      <c r="CU1" s="715" t="s">
        <v>568</v>
      </c>
      <c r="CV1" s="715" t="s">
        <v>569</v>
      </c>
      <c r="CW1" s="715" t="s">
        <v>570</v>
      </c>
      <c r="CX1" s="715" t="s">
        <v>571</v>
      </c>
      <c r="CY1" s="715" t="s">
        <v>572</v>
      </c>
      <c r="CZ1" s="715" t="s">
        <v>573</v>
      </c>
      <c r="DA1" s="715" t="s">
        <v>574</v>
      </c>
      <c r="DB1" s="715" t="s">
        <v>575</v>
      </c>
      <c r="DC1" s="715" t="s">
        <v>576</v>
      </c>
      <c r="DD1" s="715" t="s">
        <v>577</v>
      </c>
      <c r="DE1" s="715" t="s">
        <v>578</v>
      </c>
      <c r="DF1" s="715" t="s">
        <v>579</v>
      </c>
      <c r="DG1" s="715" t="s">
        <v>580</v>
      </c>
      <c r="DH1" s="715" t="s">
        <v>581</v>
      </c>
      <c r="DI1" s="715" t="s">
        <v>582</v>
      </c>
      <c r="DJ1" s="715" t="s">
        <v>583</v>
      </c>
      <c r="DK1" s="715" t="s">
        <v>584</v>
      </c>
      <c r="DL1" s="715" t="s">
        <v>585</v>
      </c>
      <c r="DM1" s="715" t="s">
        <v>586</v>
      </c>
      <c r="DN1" s="715" t="s">
        <v>587</v>
      </c>
      <c r="DO1" s="715" t="s">
        <v>588</v>
      </c>
      <c r="DP1" s="715" t="s">
        <v>589</v>
      </c>
      <c r="DQ1" s="715" t="s">
        <v>590</v>
      </c>
      <c r="DR1" s="715" t="s">
        <v>591</v>
      </c>
      <c r="DS1" s="715" t="s">
        <v>592</v>
      </c>
      <c r="DT1" s="715" t="s">
        <v>593</v>
      </c>
      <c r="DU1" s="715" t="s">
        <v>1673</v>
      </c>
      <c r="DV1" s="715" t="s">
        <v>594</v>
      </c>
      <c r="DW1" s="715" t="s">
        <v>595</v>
      </c>
      <c r="DX1" s="715" t="s">
        <v>1674</v>
      </c>
      <c r="DY1" s="715" t="s">
        <v>596</v>
      </c>
      <c r="DZ1" s="715" t="s">
        <v>597</v>
      </c>
      <c r="EA1" s="715" t="s">
        <v>598</v>
      </c>
      <c r="EB1" s="715" t="s">
        <v>599</v>
      </c>
      <c r="EC1" s="715" t="s">
        <v>600</v>
      </c>
      <c r="ED1" s="715" t="s">
        <v>601</v>
      </c>
      <c r="EE1" s="715" t="s">
        <v>602</v>
      </c>
      <c r="EF1" s="715" t="s">
        <v>603</v>
      </c>
      <c r="EG1" s="715" t="s">
        <v>604</v>
      </c>
      <c r="EH1" s="715" t="s">
        <v>605</v>
      </c>
      <c r="EI1" s="715" t="s">
        <v>606</v>
      </c>
      <c r="EJ1" s="715" t="s">
        <v>607</v>
      </c>
      <c r="EK1" s="715" t="s">
        <v>676</v>
      </c>
      <c r="EL1" s="715" t="s">
        <v>677</v>
      </c>
      <c r="EM1" s="715" t="s">
        <v>678</v>
      </c>
      <c r="EN1" s="715" t="s">
        <v>679</v>
      </c>
      <c r="EO1" s="715" t="s">
        <v>680</v>
      </c>
      <c r="EP1" s="715" t="s">
        <v>681</v>
      </c>
      <c r="EQ1" s="715" t="s">
        <v>1693</v>
      </c>
      <c r="ER1" s="715" t="s">
        <v>1694</v>
      </c>
      <c r="ES1" s="715" t="s">
        <v>1695</v>
      </c>
      <c r="ET1" s="715" t="s">
        <v>1696</v>
      </c>
      <c r="EU1" s="715" t="s">
        <v>1697</v>
      </c>
      <c r="EV1" s="715" t="s">
        <v>1698</v>
      </c>
      <c r="EW1" s="715" t="s">
        <v>1684</v>
      </c>
      <c r="EX1" s="715" t="s">
        <v>1685</v>
      </c>
      <c r="EY1" s="715" t="s">
        <v>1686</v>
      </c>
      <c r="EZ1" s="715" t="s">
        <v>1687</v>
      </c>
      <c r="FA1" s="715" t="s">
        <v>1688</v>
      </c>
      <c r="FB1" s="715" t="s">
        <v>1689</v>
      </c>
      <c r="FC1" s="715" t="s">
        <v>1690</v>
      </c>
      <c r="FD1" s="715" t="s">
        <v>1691</v>
      </c>
      <c r="FE1" s="715" t="s">
        <v>1692</v>
      </c>
      <c r="FF1" s="715" t="s">
        <v>1699</v>
      </c>
      <c r="FG1" s="715" t="s">
        <v>1700</v>
      </c>
      <c r="FH1" s="715" t="s">
        <v>1701</v>
      </c>
      <c r="FI1" s="715" t="s">
        <v>1702</v>
      </c>
      <c r="FJ1" s="715" t="s">
        <v>1703</v>
      </c>
      <c r="FK1" s="715" t="s">
        <v>1704</v>
      </c>
      <c r="FL1" s="715" t="s">
        <v>1705</v>
      </c>
      <c r="FM1" s="715" t="s">
        <v>1706</v>
      </c>
      <c r="FN1" s="715" t="s">
        <v>1707</v>
      </c>
      <c r="FO1" s="715" t="s">
        <v>1708</v>
      </c>
      <c r="FP1" s="715" t="s">
        <v>1709</v>
      </c>
      <c r="FQ1" s="715" t="s">
        <v>1710</v>
      </c>
      <c r="FR1" s="715" t="s">
        <v>1711</v>
      </c>
      <c r="FS1" s="715" t="s">
        <v>1712</v>
      </c>
      <c r="FT1" s="715" t="s">
        <v>1713</v>
      </c>
      <c r="FU1" s="715" t="s">
        <v>1714</v>
      </c>
      <c r="FV1" s="715" t="s">
        <v>1715</v>
      </c>
      <c r="FW1" s="715" t="s">
        <v>1716</v>
      </c>
      <c r="FX1" s="715" t="s">
        <v>1717</v>
      </c>
      <c r="FY1" s="715" t="s">
        <v>1718</v>
      </c>
      <c r="FZ1" s="715" t="s">
        <v>1719</v>
      </c>
      <c r="GA1" s="715" t="s">
        <v>1720</v>
      </c>
      <c r="GB1" s="715" t="s">
        <v>1721</v>
      </c>
      <c r="GC1" s="715" t="s">
        <v>1722</v>
      </c>
      <c r="GD1" s="715" t="s">
        <v>1723</v>
      </c>
      <c r="GE1" s="715" t="s">
        <v>1724</v>
      </c>
      <c r="GF1" s="715" t="s">
        <v>1725</v>
      </c>
      <c r="GG1" s="715" t="s">
        <v>1726</v>
      </c>
      <c r="GH1" s="715" t="s">
        <v>1727</v>
      </c>
      <c r="GI1" s="715" t="s">
        <v>1728</v>
      </c>
      <c r="GJ1" s="715" t="s">
        <v>1729</v>
      </c>
      <c r="GK1" s="715" t="s">
        <v>1730</v>
      </c>
      <c r="GL1" s="715" t="s">
        <v>1731</v>
      </c>
      <c r="GM1" s="715" t="s">
        <v>1732</v>
      </c>
      <c r="GN1" s="715" t="s">
        <v>1734</v>
      </c>
      <c r="GO1" s="715" t="s">
        <v>1735</v>
      </c>
      <c r="GP1" s="715" t="s">
        <v>1736</v>
      </c>
      <c r="GQ1" s="715" t="s">
        <v>1737</v>
      </c>
      <c r="GR1" s="715" t="s">
        <v>1738</v>
      </c>
      <c r="GS1" s="715" t="s">
        <v>1739</v>
      </c>
      <c r="GT1" s="715" t="s">
        <v>1740</v>
      </c>
      <c r="GU1" s="715" t="s">
        <v>1741</v>
      </c>
      <c r="GV1" s="715" t="s">
        <v>1742</v>
      </c>
      <c r="GW1" s="715" t="s">
        <v>1743</v>
      </c>
      <c r="GX1" s="715" t="s">
        <v>1744</v>
      </c>
      <c r="GY1" s="715" t="s">
        <v>1745</v>
      </c>
      <c r="GZ1" s="715" t="s">
        <v>1746</v>
      </c>
      <c r="HA1" s="715" t="s">
        <v>1747</v>
      </c>
      <c r="HB1" s="715" t="s">
        <v>1748</v>
      </c>
      <c r="HC1" s="715" t="s">
        <v>1749</v>
      </c>
      <c r="HD1" s="715" t="s">
        <v>1750</v>
      </c>
      <c r="HE1" s="715" t="s">
        <v>1751</v>
      </c>
      <c r="HF1" s="715" t="s">
        <v>1752</v>
      </c>
      <c r="HG1" s="715" t="s">
        <v>1753</v>
      </c>
      <c r="HH1" s="715" t="s">
        <v>1754</v>
      </c>
      <c r="HI1" s="715" t="s">
        <v>1755</v>
      </c>
      <c r="HJ1" s="715" t="s">
        <v>1756</v>
      </c>
      <c r="HK1" s="715" t="s">
        <v>1757</v>
      </c>
      <c r="HL1" s="715" t="s">
        <v>1758</v>
      </c>
      <c r="HM1" s="715" t="s">
        <v>1759</v>
      </c>
      <c r="HN1" s="715" t="s">
        <v>1760</v>
      </c>
      <c r="HO1" s="715" t="s">
        <v>1761</v>
      </c>
      <c r="HP1" s="715" t="s">
        <v>1762</v>
      </c>
      <c r="HQ1" s="715" t="s">
        <v>1763</v>
      </c>
      <c r="HR1" s="715" t="s">
        <v>1764</v>
      </c>
      <c r="HS1" s="715" t="s">
        <v>1765</v>
      </c>
      <c r="HT1" s="715" t="s">
        <v>1766</v>
      </c>
      <c r="HU1" s="715" t="s">
        <v>1767</v>
      </c>
      <c r="HV1" s="715" t="s">
        <v>1768</v>
      </c>
      <c r="HW1" s="715" t="s">
        <v>1769</v>
      </c>
      <c r="HX1" s="715" t="s">
        <v>1770</v>
      </c>
      <c r="HY1" s="715" t="s">
        <v>1771</v>
      </c>
      <c r="HZ1" s="715" t="s">
        <v>1772</v>
      </c>
      <c r="IA1" s="715" t="s">
        <v>1773</v>
      </c>
      <c r="IB1" s="715" t="s">
        <v>1774</v>
      </c>
      <c r="IC1" s="715" t="s">
        <v>1775</v>
      </c>
      <c r="ID1" s="715" t="s">
        <v>1776</v>
      </c>
      <c r="IE1" s="715" t="s">
        <v>1777</v>
      </c>
      <c r="IF1" s="715" t="s">
        <v>1778</v>
      </c>
      <c r="IG1" s="715" t="s">
        <v>1779</v>
      </c>
      <c r="IH1" s="715" t="s">
        <v>1780</v>
      </c>
      <c r="II1" s="715" t="s">
        <v>1781</v>
      </c>
      <c r="IJ1" s="715" t="s">
        <v>1782</v>
      </c>
      <c r="IK1" s="715" t="s">
        <v>1783</v>
      </c>
      <c r="IL1" s="715" t="s">
        <v>1784</v>
      </c>
      <c r="IM1" s="715" t="s">
        <v>1785</v>
      </c>
      <c r="IN1" s="715" t="s">
        <v>1786</v>
      </c>
      <c r="IO1" s="715" t="s">
        <v>1787</v>
      </c>
      <c r="IP1" s="715" t="s">
        <v>1788</v>
      </c>
      <c r="IQ1" s="715" t="s">
        <v>1789</v>
      </c>
      <c r="IR1" s="715" t="s">
        <v>1790</v>
      </c>
      <c r="IS1" s="715" t="s">
        <v>1791</v>
      </c>
      <c r="IT1" s="715" t="s">
        <v>1792</v>
      </c>
      <c r="IU1" s="715" t="s">
        <v>1793</v>
      </c>
      <c r="IV1" s="715" t="s">
        <v>1794</v>
      </c>
      <c r="IW1" s="715" t="s">
        <v>1795</v>
      </c>
      <c r="IX1" s="715" t="s">
        <v>1796</v>
      </c>
      <c r="IY1" s="715" t="s">
        <v>1797</v>
      </c>
      <c r="IZ1" s="715" t="s">
        <v>1798</v>
      </c>
      <c r="JA1" s="715" t="s">
        <v>1799</v>
      </c>
      <c r="JB1" s="715" t="s">
        <v>1800</v>
      </c>
      <c r="JC1" s="715" t="s">
        <v>1801</v>
      </c>
      <c r="JD1" s="715" t="s">
        <v>1802</v>
      </c>
      <c r="JE1" s="715" t="s">
        <v>1803</v>
      </c>
      <c r="JF1" s="715" t="s">
        <v>1804</v>
      </c>
      <c r="JG1" s="715" t="s">
        <v>1805</v>
      </c>
      <c r="JH1" s="715" t="s">
        <v>1806</v>
      </c>
      <c r="JI1" s="715" t="s">
        <v>1807</v>
      </c>
      <c r="JJ1" s="715" t="s">
        <v>1808</v>
      </c>
      <c r="JK1" s="715" t="s">
        <v>1809</v>
      </c>
      <c r="JL1" s="715" t="s">
        <v>1810</v>
      </c>
      <c r="JM1" s="715" t="s">
        <v>1811</v>
      </c>
      <c r="JN1" s="715" t="s">
        <v>1812</v>
      </c>
      <c r="JO1" s="715" t="s">
        <v>1813</v>
      </c>
      <c r="JP1" s="715" t="s">
        <v>1814</v>
      </c>
      <c r="JQ1" s="715" t="s">
        <v>1815</v>
      </c>
      <c r="JR1" s="715" t="s">
        <v>1816</v>
      </c>
      <c r="JS1" s="715" t="s">
        <v>1817</v>
      </c>
      <c r="JT1" s="715" t="s">
        <v>1818</v>
      </c>
      <c r="JU1" s="715" t="s">
        <v>1819</v>
      </c>
      <c r="JV1" s="715" t="s">
        <v>1820</v>
      </c>
      <c r="JW1" s="715" t="s">
        <v>1821</v>
      </c>
      <c r="JX1" s="715" t="s">
        <v>1822</v>
      </c>
      <c r="JY1" s="715" t="s">
        <v>1823</v>
      </c>
      <c r="JZ1" s="715" t="s">
        <v>1824</v>
      </c>
      <c r="KA1" s="715" t="s">
        <v>1825</v>
      </c>
      <c r="KB1" s="715" t="s">
        <v>1826</v>
      </c>
      <c r="KC1" s="715" t="s">
        <v>1827</v>
      </c>
      <c r="KD1" s="715" t="s">
        <v>1828</v>
      </c>
      <c r="KE1" s="715" t="s">
        <v>1829</v>
      </c>
      <c r="KF1" s="715" t="s">
        <v>1830</v>
      </c>
      <c r="KG1" s="715" t="s">
        <v>1831</v>
      </c>
      <c r="KH1" s="715" t="s">
        <v>793</v>
      </c>
      <c r="KI1" s="715" t="s">
        <v>794</v>
      </c>
      <c r="KJ1" s="715" t="s">
        <v>795</v>
      </c>
      <c r="KK1" s="715" t="s">
        <v>796</v>
      </c>
      <c r="KL1" s="715" t="s">
        <v>797</v>
      </c>
      <c r="KM1" s="715" t="s">
        <v>798</v>
      </c>
      <c r="KN1" s="715" t="s">
        <v>799</v>
      </c>
      <c r="KO1" s="715" t="s">
        <v>800</v>
      </c>
      <c r="KP1" s="715" t="s">
        <v>801</v>
      </c>
      <c r="KQ1" s="715" t="s">
        <v>802</v>
      </c>
      <c r="KR1" s="715" t="s">
        <v>803</v>
      </c>
      <c r="KS1" s="715" t="s">
        <v>804</v>
      </c>
      <c r="KT1" s="715" t="s">
        <v>805</v>
      </c>
      <c r="KU1" s="715" t="s">
        <v>806</v>
      </c>
      <c r="KV1" s="715" t="s">
        <v>807</v>
      </c>
      <c r="KW1" s="715" t="s">
        <v>808</v>
      </c>
      <c r="KX1" s="715" t="s">
        <v>809</v>
      </c>
      <c r="KY1" s="715"/>
      <c r="KZ1" s="715"/>
      <c r="LA1" s="715"/>
      <c r="LB1" s="715" t="s">
        <v>810</v>
      </c>
      <c r="LC1" s="715" t="s">
        <v>811</v>
      </c>
      <c r="LD1" s="715" t="s">
        <v>812</v>
      </c>
      <c r="LE1" s="715" t="s">
        <v>813</v>
      </c>
      <c r="LF1" s="715" t="s">
        <v>814</v>
      </c>
      <c r="LG1" s="715" t="s">
        <v>815</v>
      </c>
      <c r="LH1" s="715" t="s">
        <v>816</v>
      </c>
      <c r="LI1" s="715" t="s">
        <v>817</v>
      </c>
      <c r="LJ1" s="715" t="s">
        <v>818</v>
      </c>
      <c r="LK1" s="715" t="s">
        <v>819</v>
      </c>
      <c r="LL1" s="715" t="s">
        <v>820</v>
      </c>
      <c r="LM1" s="715" t="s">
        <v>821</v>
      </c>
      <c r="LN1" s="715" t="s">
        <v>822</v>
      </c>
      <c r="LO1" s="715" t="s">
        <v>823</v>
      </c>
      <c r="LP1" s="715" t="s">
        <v>824</v>
      </c>
      <c r="LQ1" s="715" t="s">
        <v>825</v>
      </c>
      <c r="LR1" s="715" t="s">
        <v>826</v>
      </c>
      <c r="LS1" s="715" t="s">
        <v>827</v>
      </c>
      <c r="LT1" s="715" t="s">
        <v>828</v>
      </c>
      <c r="LU1" s="715" t="s">
        <v>829</v>
      </c>
      <c r="LV1" s="715" t="s">
        <v>830</v>
      </c>
      <c r="LW1" s="715" t="s">
        <v>831</v>
      </c>
      <c r="LX1" s="715" t="s">
        <v>832</v>
      </c>
      <c r="LY1" s="715" t="s">
        <v>833</v>
      </c>
      <c r="LZ1" s="715" t="s">
        <v>834</v>
      </c>
      <c r="MA1" s="715" t="s">
        <v>835</v>
      </c>
      <c r="MB1" s="715" t="s">
        <v>836</v>
      </c>
      <c r="MC1" s="715" t="s">
        <v>837</v>
      </c>
      <c r="MD1" s="715" t="s">
        <v>838</v>
      </c>
      <c r="ME1" s="715" t="s">
        <v>839</v>
      </c>
      <c r="MF1" s="715" t="s">
        <v>840</v>
      </c>
      <c r="MG1" s="715" t="s">
        <v>841</v>
      </c>
      <c r="MH1" s="715" t="s">
        <v>842</v>
      </c>
      <c r="MN1" s="715" t="s">
        <v>817</v>
      </c>
      <c r="MP1" s="489"/>
    </row>
    <row r="2" spans="1:392" s="664" customFormat="1" ht="14.25" hidden="1">
      <c r="A2" s="664">
        <f>SUBTOTAL(2,A15:A3562)</f>
        <v>0</v>
      </c>
      <c r="H2" s="664">
        <f>SUBTOTAL(3,H15:H15)</f>
        <v>1</v>
      </c>
      <c r="I2" s="664">
        <f>SUBTOTAL(2,I15:I3551)</f>
        <v>1</v>
      </c>
      <c r="J2" s="664">
        <f>SUBTOTAL(2,J15:J3551)</f>
        <v>0</v>
      </c>
      <c r="K2" s="665">
        <f t="shared" ref="K2:AD2" si="0">SUBTOTAL(9,K15:K15)</f>
        <v>22</v>
      </c>
      <c r="L2" s="665">
        <f t="shared" si="0"/>
        <v>4</v>
      </c>
      <c r="M2" s="665">
        <f t="shared" si="0"/>
        <v>9</v>
      </c>
      <c r="N2" s="665">
        <f t="shared" si="0"/>
        <v>3</v>
      </c>
      <c r="O2" s="665">
        <f t="shared" si="0"/>
        <v>4</v>
      </c>
      <c r="P2" s="665">
        <f t="shared" si="0"/>
        <v>1</v>
      </c>
      <c r="Q2" s="665">
        <f t="shared" si="0"/>
        <v>1</v>
      </c>
      <c r="R2" s="665">
        <f t="shared" si="0"/>
        <v>2</v>
      </c>
      <c r="S2" s="665">
        <f t="shared" si="0"/>
        <v>2</v>
      </c>
      <c r="T2" s="665">
        <f>SUBTOTAL(9,T15:T15)</f>
        <v>10</v>
      </c>
      <c r="U2" s="665">
        <f>SUBTOTAL(9,U15:U15)</f>
        <v>1</v>
      </c>
      <c r="V2" s="665">
        <f t="shared" si="0"/>
        <v>2</v>
      </c>
      <c r="W2" s="665">
        <f t="shared" si="0"/>
        <v>1</v>
      </c>
      <c r="X2" s="665">
        <f t="shared" si="0"/>
        <v>1</v>
      </c>
      <c r="Y2" s="665">
        <f t="shared" si="0"/>
        <v>0</v>
      </c>
      <c r="Z2" s="665">
        <f t="shared" si="0"/>
        <v>2</v>
      </c>
      <c r="AA2" s="665">
        <f t="shared" si="0"/>
        <v>2</v>
      </c>
      <c r="AB2" s="665">
        <f t="shared" si="0"/>
        <v>0</v>
      </c>
      <c r="AC2" s="665">
        <f t="shared" si="0"/>
        <v>1</v>
      </c>
      <c r="AD2" s="665">
        <f t="shared" si="0"/>
        <v>0</v>
      </c>
      <c r="AE2" s="665"/>
      <c r="AF2" s="665">
        <f t="shared" ref="AF2:CQ2" si="1">SUBTOTAL(9,AF15:AF3551)</f>
        <v>38346</v>
      </c>
      <c r="AG2" s="665">
        <f t="shared" si="1"/>
        <v>20714</v>
      </c>
      <c r="AH2" s="665">
        <f t="shared" si="1"/>
        <v>16569</v>
      </c>
      <c r="AI2" s="665">
        <f t="shared" si="1"/>
        <v>0</v>
      </c>
      <c r="AJ2" s="665">
        <f t="shared" si="1"/>
        <v>1403</v>
      </c>
      <c r="AK2" s="665">
        <f t="shared" si="1"/>
        <v>1515</v>
      </c>
      <c r="AL2" s="665">
        <f t="shared" si="1"/>
        <v>813</v>
      </c>
      <c r="AM2" s="665">
        <f t="shared" si="1"/>
        <v>414</v>
      </c>
      <c r="AN2" s="665">
        <f t="shared" si="1"/>
        <v>12468</v>
      </c>
      <c r="AO2" s="665">
        <f t="shared" si="1"/>
        <v>1840</v>
      </c>
      <c r="AP2" s="665">
        <f t="shared" si="1"/>
        <v>4925</v>
      </c>
      <c r="AQ2" s="665">
        <f t="shared" si="1"/>
        <v>869</v>
      </c>
      <c r="AR2" s="665">
        <f t="shared" si="1"/>
        <v>2034</v>
      </c>
      <c r="AS2" s="665">
        <f t="shared" si="1"/>
        <v>1153</v>
      </c>
      <c r="AT2" s="665">
        <f t="shared" si="1"/>
        <v>1647</v>
      </c>
      <c r="AU2" s="665">
        <f t="shared" si="1"/>
        <v>4014</v>
      </c>
      <c r="AV2" s="665">
        <f t="shared" si="1"/>
        <v>3144</v>
      </c>
      <c r="AW2" s="665">
        <f t="shared" si="1"/>
        <v>120</v>
      </c>
      <c r="AX2" s="665">
        <f t="shared" si="1"/>
        <v>140</v>
      </c>
      <c r="AY2" s="665">
        <f t="shared" si="1"/>
        <v>130</v>
      </c>
      <c r="AZ2" s="665">
        <f t="shared" si="1"/>
        <v>150</v>
      </c>
      <c r="BA2" s="665">
        <f t="shared" si="1"/>
        <v>170</v>
      </c>
      <c r="BB2" s="665">
        <f t="shared" si="1"/>
        <v>160</v>
      </c>
      <c r="BC2" s="665">
        <f t="shared" si="1"/>
        <v>1150</v>
      </c>
      <c r="BD2" s="665">
        <f t="shared" si="1"/>
        <v>430</v>
      </c>
      <c r="BE2" s="665">
        <f t="shared" si="1"/>
        <v>0</v>
      </c>
      <c r="BF2" s="665">
        <f t="shared" si="1"/>
        <v>230</v>
      </c>
      <c r="BG2" s="665">
        <f t="shared" si="1"/>
        <v>240</v>
      </c>
      <c r="BH2" s="665">
        <f t="shared" si="1"/>
        <v>250</v>
      </c>
      <c r="BI2" s="665">
        <f t="shared" si="1"/>
        <v>27482</v>
      </c>
      <c r="BJ2" s="665">
        <f t="shared" si="1"/>
        <v>16268</v>
      </c>
      <c r="BK2" s="665">
        <f t="shared" si="1"/>
        <v>14014</v>
      </c>
      <c r="BL2" s="665">
        <f t="shared" si="1"/>
        <v>0</v>
      </c>
      <c r="BM2" s="665">
        <f>SUBTOTAL(9,BM15:BM3551)</f>
        <v>491</v>
      </c>
      <c r="BN2" s="665">
        <f t="shared" si="1"/>
        <v>536</v>
      </c>
      <c r="BO2" s="665">
        <f t="shared" si="1"/>
        <v>813</v>
      </c>
      <c r="BP2" s="665">
        <f t="shared" si="1"/>
        <v>414</v>
      </c>
      <c r="BQ2" s="665">
        <f>SUBTOTAL(9,BQ15:BQ3551)</f>
        <v>8180</v>
      </c>
      <c r="BR2" s="665">
        <f>SUBTOTAL(9,BR15:BR3551)</f>
        <v>1840</v>
      </c>
      <c r="BS2" s="665">
        <f t="shared" si="1"/>
        <v>1233</v>
      </c>
      <c r="BT2" s="665">
        <f t="shared" si="1"/>
        <v>869</v>
      </c>
      <c r="BU2" s="665">
        <f t="shared" si="1"/>
        <v>1477</v>
      </c>
      <c r="BV2" s="665">
        <f t="shared" si="1"/>
        <v>1114</v>
      </c>
      <c r="BW2" s="665">
        <f t="shared" si="1"/>
        <v>1647</v>
      </c>
      <c r="BX2" s="665">
        <f t="shared" si="1"/>
        <v>3034</v>
      </c>
      <c r="BY2" s="665">
        <f t="shared" si="1"/>
        <v>3034</v>
      </c>
      <c r="BZ2" s="665">
        <f t="shared" si="1"/>
        <v>0</v>
      </c>
      <c r="CA2" s="665">
        <f t="shared" si="1"/>
        <v>0</v>
      </c>
      <c r="CB2" s="665">
        <f t="shared" si="1"/>
        <v>0</v>
      </c>
      <c r="CC2" s="665">
        <f t="shared" si="1"/>
        <v>0</v>
      </c>
      <c r="CD2" s="665">
        <f t="shared" si="1"/>
        <v>0</v>
      </c>
      <c r="CE2" s="665">
        <f t="shared" si="1"/>
        <v>0</v>
      </c>
      <c r="CF2" s="665">
        <f t="shared" si="1"/>
        <v>0</v>
      </c>
      <c r="CG2" s="665">
        <f t="shared" si="1"/>
        <v>0</v>
      </c>
      <c r="CH2" s="665">
        <f t="shared" si="1"/>
        <v>0</v>
      </c>
      <c r="CI2" s="665">
        <f t="shared" si="1"/>
        <v>0</v>
      </c>
      <c r="CJ2" s="665">
        <f t="shared" si="1"/>
        <v>0</v>
      </c>
      <c r="CK2" s="665">
        <f t="shared" si="1"/>
        <v>0</v>
      </c>
      <c r="CL2" s="665">
        <f t="shared" si="1"/>
        <v>0</v>
      </c>
      <c r="CM2" s="665">
        <f t="shared" si="1"/>
        <v>10864</v>
      </c>
      <c r="CN2" s="665">
        <f t="shared" si="1"/>
        <v>4446</v>
      </c>
      <c r="CO2" s="665">
        <f t="shared" si="1"/>
        <v>2555</v>
      </c>
      <c r="CP2" s="665">
        <f t="shared" si="1"/>
        <v>0</v>
      </c>
      <c r="CQ2" s="665">
        <f t="shared" si="1"/>
        <v>912</v>
      </c>
      <c r="CR2" s="665">
        <f t="shared" ref="CR2:DV2" si="2">SUBTOTAL(9,CR15:CR3551)</f>
        <v>979</v>
      </c>
      <c r="CS2" s="665">
        <f t="shared" si="2"/>
        <v>0</v>
      </c>
      <c r="CT2" s="665">
        <f t="shared" si="2"/>
        <v>0</v>
      </c>
      <c r="CU2" s="665">
        <f t="shared" si="2"/>
        <v>4288</v>
      </c>
      <c r="CV2" s="665">
        <f t="shared" si="2"/>
        <v>0</v>
      </c>
      <c r="CW2" s="665">
        <f t="shared" si="2"/>
        <v>3692</v>
      </c>
      <c r="CX2" s="665">
        <f t="shared" si="2"/>
        <v>0</v>
      </c>
      <c r="CY2" s="665">
        <f t="shared" si="2"/>
        <v>557</v>
      </c>
      <c r="CZ2" s="665">
        <f t="shared" si="2"/>
        <v>39</v>
      </c>
      <c r="DA2" s="665">
        <f t="shared" si="2"/>
        <v>0</v>
      </c>
      <c r="DB2" s="665">
        <f t="shared" si="2"/>
        <v>980</v>
      </c>
      <c r="DC2" s="665">
        <f t="shared" si="2"/>
        <v>110</v>
      </c>
      <c r="DD2" s="665">
        <f t="shared" si="2"/>
        <v>120</v>
      </c>
      <c r="DE2" s="665">
        <f t="shared" si="2"/>
        <v>140</v>
      </c>
      <c r="DF2" s="665">
        <f t="shared" si="2"/>
        <v>130</v>
      </c>
      <c r="DG2" s="665">
        <f t="shared" si="2"/>
        <v>150</v>
      </c>
      <c r="DH2" s="665">
        <f t="shared" si="2"/>
        <v>170</v>
      </c>
      <c r="DI2" s="665">
        <f t="shared" si="2"/>
        <v>160</v>
      </c>
      <c r="DJ2" s="665">
        <f t="shared" si="2"/>
        <v>1150</v>
      </c>
      <c r="DK2" s="665">
        <f t="shared" si="2"/>
        <v>430</v>
      </c>
      <c r="DL2" s="665">
        <f t="shared" si="2"/>
        <v>0</v>
      </c>
      <c r="DM2" s="665">
        <f t="shared" si="2"/>
        <v>230</v>
      </c>
      <c r="DN2" s="665">
        <f t="shared" si="2"/>
        <v>240</v>
      </c>
      <c r="DO2" s="665">
        <f t="shared" si="2"/>
        <v>250</v>
      </c>
      <c r="DP2" s="665">
        <f t="shared" si="2"/>
        <v>369019</v>
      </c>
      <c r="DQ2" s="665">
        <f t="shared" si="2"/>
        <v>0</v>
      </c>
      <c r="DR2" s="665">
        <f t="shared" si="2"/>
        <v>0</v>
      </c>
      <c r="DS2" s="665">
        <f t="shared" si="2"/>
        <v>0</v>
      </c>
      <c r="DT2" s="665">
        <f t="shared" si="2"/>
        <v>0</v>
      </c>
      <c r="DU2" s="665">
        <f t="shared" si="2"/>
        <v>0</v>
      </c>
      <c r="DV2" s="665">
        <f t="shared" si="2"/>
        <v>0</v>
      </c>
      <c r="DW2" s="665">
        <f>SUBTOTAL(3,DW15:DW3551)</f>
        <v>0</v>
      </c>
      <c r="DX2" s="665">
        <f t="shared" ref="DX2:EP2" si="3">SUBTOTAL(9,DX15:DX3551)</f>
        <v>0</v>
      </c>
      <c r="DY2" s="665">
        <f t="shared" si="3"/>
        <v>0</v>
      </c>
      <c r="DZ2" s="665">
        <f t="shared" si="3"/>
        <v>0</v>
      </c>
      <c r="EA2" s="665">
        <f t="shared" si="3"/>
        <v>0</v>
      </c>
      <c r="EB2" s="665">
        <f t="shared" si="3"/>
        <v>0</v>
      </c>
      <c r="EC2" s="665">
        <f t="shared" si="3"/>
        <v>0</v>
      </c>
      <c r="ED2" s="665">
        <f t="shared" si="3"/>
        <v>0</v>
      </c>
      <c r="EE2" s="665">
        <f t="shared" si="3"/>
        <v>0</v>
      </c>
      <c r="EF2" s="665">
        <f t="shared" si="3"/>
        <v>0</v>
      </c>
      <c r="EG2" s="665">
        <f t="shared" si="3"/>
        <v>0</v>
      </c>
      <c r="EH2" s="665">
        <f t="shared" si="3"/>
        <v>0</v>
      </c>
      <c r="EI2" s="665">
        <f t="shared" si="3"/>
        <v>0</v>
      </c>
      <c r="EJ2" s="665">
        <f t="shared" si="3"/>
        <v>0</v>
      </c>
      <c r="EK2" s="665">
        <f t="shared" si="3"/>
        <v>1</v>
      </c>
      <c r="EL2" s="665">
        <f t="shared" si="3"/>
        <v>2140</v>
      </c>
      <c r="EM2" s="665">
        <f t="shared" si="3"/>
        <v>907</v>
      </c>
      <c r="EN2" s="665">
        <f t="shared" si="3"/>
        <v>1233</v>
      </c>
      <c r="EO2" s="665">
        <f t="shared" si="3"/>
        <v>21400</v>
      </c>
      <c r="EP2" s="665">
        <f t="shared" si="3"/>
        <v>0</v>
      </c>
      <c r="EQ2" s="665">
        <f>SUBTOTAL(9,EQ15:EQ3551)</f>
        <v>0</v>
      </c>
      <c r="ER2" s="665">
        <f>SUBTOTAL(9,ER15:ER3551)</f>
        <v>0</v>
      </c>
      <c r="ES2" s="665">
        <f t="shared" ref="ES2:EV2" si="4">SUBTOTAL(9,ES15:ES3551)</f>
        <v>0</v>
      </c>
      <c r="ET2" s="665">
        <f t="shared" si="4"/>
        <v>0</v>
      </c>
      <c r="EU2" s="665">
        <f t="shared" si="4"/>
        <v>0</v>
      </c>
      <c r="EV2" s="665">
        <f t="shared" si="4"/>
        <v>0</v>
      </c>
      <c r="EW2" s="665">
        <f t="shared" ref="EW2:FE2" si="5">SUBTOTAL(3,EW15:EW3551)</f>
        <v>1</v>
      </c>
      <c r="EX2" s="665">
        <f t="shared" si="5"/>
        <v>1</v>
      </c>
      <c r="EY2" s="665">
        <f t="shared" si="5"/>
        <v>0</v>
      </c>
      <c r="EZ2" s="665">
        <f t="shared" si="5"/>
        <v>1</v>
      </c>
      <c r="FA2" s="665">
        <f t="shared" si="5"/>
        <v>1</v>
      </c>
      <c r="FB2" s="665">
        <f t="shared" si="5"/>
        <v>0</v>
      </c>
      <c r="FC2" s="665">
        <f t="shared" si="5"/>
        <v>1</v>
      </c>
      <c r="FD2" s="665">
        <f t="shared" si="5"/>
        <v>1</v>
      </c>
      <c r="FE2" s="665">
        <f t="shared" si="5"/>
        <v>0</v>
      </c>
      <c r="FF2" s="665">
        <f t="shared" ref="FF2:FT2" si="6">SUBTOTAL(9,FF15:FF3551)</f>
        <v>1</v>
      </c>
      <c r="FG2" s="665">
        <f t="shared" si="6"/>
        <v>738</v>
      </c>
      <c r="FH2" s="665">
        <f t="shared" si="6"/>
        <v>738</v>
      </c>
      <c r="FI2" s="665">
        <f t="shared" si="6"/>
        <v>0</v>
      </c>
      <c r="FJ2" s="665">
        <f t="shared" si="6"/>
        <v>4428</v>
      </c>
      <c r="FK2" s="665">
        <f t="shared" si="6"/>
        <v>0</v>
      </c>
      <c r="FL2" s="665">
        <f t="shared" si="6"/>
        <v>0</v>
      </c>
      <c r="FM2" s="665">
        <f t="shared" si="6"/>
        <v>0</v>
      </c>
      <c r="FN2" s="665">
        <f t="shared" si="6"/>
        <v>0</v>
      </c>
      <c r="FO2" s="665">
        <f t="shared" si="6"/>
        <v>0</v>
      </c>
      <c r="FP2" s="665">
        <f t="shared" si="6"/>
        <v>0</v>
      </c>
      <c r="FQ2" s="665">
        <f t="shared" si="6"/>
        <v>0</v>
      </c>
      <c r="FR2" s="665">
        <f t="shared" si="6"/>
        <v>0</v>
      </c>
      <c r="FS2" s="665">
        <f t="shared" si="6"/>
        <v>0</v>
      </c>
      <c r="FT2" s="665">
        <f t="shared" si="6"/>
        <v>0</v>
      </c>
      <c r="FU2" s="665">
        <f>SUBTOTAL(3,FU15:FU3551)</f>
        <v>0</v>
      </c>
      <c r="FV2" s="665">
        <f t="shared" ref="FV2:GF2" si="7">SUBTOTAL(9,FV15:FV3551)</f>
        <v>0</v>
      </c>
      <c r="FW2" s="665">
        <f t="shared" si="7"/>
        <v>0</v>
      </c>
      <c r="FX2" s="665">
        <f t="shared" si="7"/>
        <v>0</v>
      </c>
      <c r="FY2" s="665">
        <f t="shared" si="7"/>
        <v>0</v>
      </c>
      <c r="FZ2" s="665">
        <f t="shared" si="7"/>
        <v>0</v>
      </c>
      <c r="GA2" s="665">
        <f t="shared" si="7"/>
        <v>0</v>
      </c>
      <c r="GB2" s="665">
        <f t="shared" si="7"/>
        <v>0</v>
      </c>
      <c r="GC2" s="665">
        <f t="shared" si="7"/>
        <v>0</v>
      </c>
      <c r="GD2" s="665">
        <f t="shared" si="7"/>
        <v>0</v>
      </c>
      <c r="GE2" s="665">
        <f t="shared" si="7"/>
        <v>0</v>
      </c>
      <c r="GF2" s="665">
        <f t="shared" si="7"/>
        <v>0</v>
      </c>
      <c r="GG2" s="665">
        <f>SUBTOTAL(3,GG15:GG3551)</f>
        <v>0</v>
      </c>
      <c r="GH2" s="665">
        <f t="shared" ref="GH2:GT2" si="8">SUBTOTAL(9,GH15:GH3551)</f>
        <v>0</v>
      </c>
      <c r="GI2" s="665">
        <f t="shared" si="8"/>
        <v>0</v>
      </c>
      <c r="GJ2" s="665">
        <f t="shared" si="8"/>
        <v>0</v>
      </c>
      <c r="GK2" s="665">
        <f t="shared" si="8"/>
        <v>0</v>
      </c>
      <c r="GL2" s="665">
        <f>SUBTOTAL(9,GL15:GL3551)</f>
        <v>2</v>
      </c>
      <c r="GM2" s="665">
        <f t="shared" si="8"/>
        <v>0</v>
      </c>
      <c r="GN2" s="665">
        <f t="shared" si="8"/>
        <v>0</v>
      </c>
      <c r="GO2" s="665">
        <f t="shared" si="8"/>
        <v>0</v>
      </c>
      <c r="GP2" s="665">
        <f t="shared" si="8"/>
        <v>0</v>
      </c>
      <c r="GQ2" s="665">
        <f t="shared" si="8"/>
        <v>0</v>
      </c>
      <c r="GR2" s="665">
        <f t="shared" si="8"/>
        <v>0</v>
      </c>
      <c r="GS2" s="665">
        <f t="shared" si="8"/>
        <v>0</v>
      </c>
      <c r="GT2" s="665">
        <f t="shared" si="8"/>
        <v>0</v>
      </c>
      <c r="GU2" s="665">
        <f>SUBTOTAL(3,GU15:GU3551)</f>
        <v>1</v>
      </c>
      <c r="GV2" s="665">
        <f>SUBTOTAL(3,GV15:GV3551)</f>
        <v>1</v>
      </c>
      <c r="GW2" s="665">
        <f>SUBTOTAL(3,GW15:GW3551)</f>
        <v>0</v>
      </c>
      <c r="GX2" s="665">
        <f>SUBTOTAL(9,GX15:GX3551)</f>
        <v>0</v>
      </c>
      <c r="GY2" s="665">
        <f>SUBTOTAL(9,GY15:GY3551)</f>
        <v>0</v>
      </c>
      <c r="GZ2" s="665">
        <f>SUBTOTAL(9,GZ15:GZ3551)</f>
        <v>0</v>
      </c>
      <c r="HA2" s="665">
        <f>SUBTOTAL(9,HA15:HA3551)</f>
        <v>0</v>
      </c>
      <c r="HB2" s="665">
        <f>SUBTOTAL(3,HB15:HB3551)</f>
        <v>1</v>
      </c>
      <c r="HC2" s="665">
        <f>SUBTOTAL(3,HC15:HC3551)</f>
        <v>1</v>
      </c>
      <c r="HD2" s="665">
        <f>SUBTOTAL(3,HD15:HD3551)</f>
        <v>0</v>
      </c>
      <c r="HE2" s="665">
        <f>SUBTOTAL(9,HE15:HE3551)</f>
        <v>1</v>
      </c>
      <c r="HF2" s="665">
        <f>SUBTOTAL(9,HF15:HF3551)</f>
        <v>5000</v>
      </c>
      <c r="HG2" s="665">
        <f>SUBTOTAL(9,HG15:HG3551)</f>
        <v>0</v>
      </c>
      <c r="HH2" s="665">
        <f>SUBTOTAL(9,HH15:HH3551)</f>
        <v>0</v>
      </c>
      <c r="HI2" s="665">
        <f>SUBTOTAL(3,HI15:HI3551)</f>
        <v>1</v>
      </c>
      <c r="HJ2" s="665">
        <f>SUBTOTAL(3,HJ15:HJ3551)</f>
        <v>1</v>
      </c>
      <c r="HK2" s="665">
        <f>SUBTOTAL(3,HK15:HK3551)</f>
        <v>0</v>
      </c>
      <c r="HL2" s="665">
        <f>SUBTOTAL(9,HL15:HL3551)</f>
        <v>0</v>
      </c>
      <c r="HM2" s="665">
        <f>SUBTOTAL(9,HM15:HM246551)</f>
        <v>0</v>
      </c>
      <c r="HN2" s="665">
        <f>SUBTOTAL(9,HN15:HN246551)</f>
        <v>394847</v>
      </c>
      <c r="HO2" s="690">
        <f>SUBTOTAL(9,HO15:HO246551)</f>
        <v>0</v>
      </c>
      <c r="HP2" s="665">
        <f>SUBTOTAL(9,HP15:HP246551)</f>
        <v>194847</v>
      </c>
      <c r="HQ2" s="667">
        <f>HP2/HN2</f>
        <v>0.49347468766382929</v>
      </c>
      <c r="HR2" s="665">
        <f t="shared" ref="HR2:IK2" si="9">SUBTOTAL(9,HR15:HR3551)</f>
        <v>200000</v>
      </c>
      <c r="HS2" s="665">
        <f t="shared" si="9"/>
        <v>0</v>
      </c>
      <c r="HT2" s="665">
        <f t="shared" si="9"/>
        <v>394847</v>
      </c>
      <c r="HU2" s="665">
        <f t="shared" si="9"/>
        <v>0</v>
      </c>
      <c r="HV2" s="665">
        <f t="shared" si="9"/>
        <v>4000000</v>
      </c>
      <c r="HW2" s="665">
        <f t="shared" si="9"/>
        <v>300000</v>
      </c>
      <c r="HX2" s="665">
        <f t="shared" si="9"/>
        <v>30000</v>
      </c>
      <c r="HY2" s="665">
        <f t="shared" si="9"/>
        <v>1000000</v>
      </c>
      <c r="HZ2" s="665">
        <f t="shared" si="9"/>
        <v>800000</v>
      </c>
      <c r="IA2" s="665">
        <f t="shared" si="9"/>
        <v>500000</v>
      </c>
      <c r="IB2" s="665">
        <f t="shared" si="9"/>
        <v>500000</v>
      </c>
      <c r="IC2" s="665">
        <f t="shared" si="9"/>
        <v>600000</v>
      </c>
      <c r="ID2" s="665">
        <f t="shared" si="9"/>
        <v>30000</v>
      </c>
      <c r="IE2" s="665">
        <f t="shared" si="9"/>
        <v>20000</v>
      </c>
      <c r="IF2" s="665">
        <f t="shared" si="9"/>
        <v>100000</v>
      </c>
      <c r="IG2" s="665">
        <f t="shared" si="9"/>
        <v>20000</v>
      </c>
      <c r="IH2" s="665">
        <f t="shared" si="9"/>
        <v>100000</v>
      </c>
      <c r="II2" s="665">
        <f t="shared" si="9"/>
        <v>0</v>
      </c>
      <c r="IJ2" s="690">
        <f t="shared" si="9"/>
        <v>0</v>
      </c>
      <c r="IK2" s="665">
        <f t="shared" si="9"/>
        <v>0</v>
      </c>
      <c r="IL2" s="664">
        <f>COUNTIF(IL15:IL3551,"&gt;0")</f>
        <v>1</v>
      </c>
      <c r="IM2" s="665">
        <f t="shared" ref="IM2:IV2" si="10">SUBTOTAL(9,IM15:IM3551)</f>
        <v>1</v>
      </c>
      <c r="IN2" s="665">
        <f t="shared" si="10"/>
        <v>1</v>
      </c>
      <c r="IO2" s="696">
        <f t="shared" si="10"/>
        <v>0</v>
      </c>
      <c r="IP2" s="665">
        <f t="shared" si="10"/>
        <v>0</v>
      </c>
      <c r="IQ2" s="665">
        <f t="shared" si="10"/>
        <v>0</v>
      </c>
      <c r="IR2" s="665">
        <f t="shared" si="10"/>
        <v>0</v>
      </c>
      <c r="IS2" s="665">
        <f t="shared" si="10"/>
        <v>0</v>
      </c>
      <c r="IT2" s="665">
        <f t="shared" si="10"/>
        <v>0</v>
      </c>
      <c r="IU2" s="665">
        <f t="shared" si="10"/>
        <v>0</v>
      </c>
      <c r="IV2" s="696">
        <f t="shared" si="10"/>
        <v>0</v>
      </c>
      <c r="IW2" s="664">
        <f>COUNTIF(IW15:IW3551,"&gt;0")</f>
        <v>1</v>
      </c>
      <c r="IX2" s="665">
        <f>SUBTOTAL(9,IX15:IX3551)</f>
        <v>1</v>
      </c>
      <c r="IY2" s="665">
        <f>SUBTOTAL(9,IY15:IY3551)</f>
        <v>1</v>
      </c>
      <c r="IZ2" s="665">
        <f>SUBTOTAL(9,IZ15:IZ3551)</f>
        <v>1</v>
      </c>
      <c r="JA2" s="664">
        <f>COUNTIF(JA15:JA3551,"&gt;0")</f>
        <v>1</v>
      </c>
      <c r="JB2" s="665">
        <f t="shared" ref="JB2:JK2" si="11">SUBTOTAL(9,JB15:JB3551)</f>
        <v>1</v>
      </c>
      <c r="JC2" s="665">
        <f t="shared" si="11"/>
        <v>0</v>
      </c>
      <c r="JD2" s="665">
        <f t="shared" si="11"/>
        <v>0</v>
      </c>
      <c r="JE2" s="665">
        <f t="shared" si="11"/>
        <v>1</v>
      </c>
      <c r="JF2" s="665">
        <f t="shared" si="11"/>
        <v>0</v>
      </c>
      <c r="JG2" s="665">
        <f t="shared" si="11"/>
        <v>0</v>
      </c>
      <c r="JH2" s="665">
        <f t="shared" si="11"/>
        <v>1</v>
      </c>
      <c r="JI2" s="665">
        <f t="shared" si="11"/>
        <v>0</v>
      </c>
      <c r="JJ2" s="696">
        <f t="shared" si="11"/>
        <v>1</v>
      </c>
      <c r="JK2" s="665">
        <f t="shared" si="11"/>
        <v>0</v>
      </c>
      <c r="JL2" s="664">
        <f>COUNTIF(JL15:JL3551,"&gt;0")</f>
        <v>1</v>
      </c>
      <c r="JM2" s="665">
        <f>SUBTOTAL(9,JM15:JM3551)</f>
        <v>1</v>
      </c>
      <c r="JN2" s="665">
        <f>SUBTOTAL(9,JN15:JN3551)</f>
        <v>1</v>
      </c>
      <c r="JO2" s="665">
        <f>SUBTOTAL(9,JO15:JO3551)</f>
        <v>0</v>
      </c>
      <c r="JP2" s="665">
        <f>SUBTOTAL(9,JP15:JP3551)</f>
        <v>0</v>
      </c>
      <c r="JQ2" s="665">
        <f>SUBTOTAL(9,JQ15:JQ3551)</f>
        <v>0</v>
      </c>
      <c r="JR2" s="664">
        <f>COUNTIF(JR15:JR3551,"&gt;0")</f>
        <v>1</v>
      </c>
      <c r="JS2" s="665">
        <f t="shared" ref="JS2:KB2" si="12">SUBTOTAL(9,JS15:JS3551)</f>
        <v>1</v>
      </c>
      <c r="JT2" s="665">
        <f t="shared" si="12"/>
        <v>0</v>
      </c>
      <c r="JU2" s="665">
        <f t="shared" si="12"/>
        <v>0</v>
      </c>
      <c r="JV2" s="665">
        <f t="shared" si="12"/>
        <v>0</v>
      </c>
      <c r="JW2" s="665">
        <f t="shared" si="12"/>
        <v>0</v>
      </c>
      <c r="JX2" s="665">
        <f t="shared" si="12"/>
        <v>0</v>
      </c>
      <c r="JY2" s="665">
        <f t="shared" si="12"/>
        <v>0</v>
      </c>
      <c r="JZ2" s="665">
        <f t="shared" si="12"/>
        <v>1</v>
      </c>
      <c r="KA2" s="665">
        <f t="shared" si="12"/>
        <v>0</v>
      </c>
      <c r="KB2" s="665">
        <f t="shared" si="12"/>
        <v>0</v>
      </c>
      <c r="KC2" s="665">
        <f>SUBTOTAL(3,KC15:KC3551)</f>
        <v>1</v>
      </c>
      <c r="KD2" s="664">
        <f>COUNTIF(KD15:KD3551,"&gt;0")</f>
        <v>0</v>
      </c>
      <c r="KE2" s="664">
        <f>COUNTIF(KE15:KE3551,"&gt;0")</f>
        <v>1</v>
      </c>
      <c r="KF2" s="664">
        <f>COUNTIF(KF15:KF3551,"&gt;0")</f>
        <v>1</v>
      </c>
      <c r="KG2" s="664">
        <f>COUNTIF(KG15:KG3551,"&gt;0")</f>
        <v>1</v>
      </c>
      <c r="KH2" s="665">
        <f t="shared" ref="KH2:LB2" si="13">SUBTOTAL(9,KH15:KH3551)</f>
        <v>0</v>
      </c>
      <c r="KI2" s="665">
        <f t="shared" si="13"/>
        <v>3</v>
      </c>
      <c r="KJ2" s="586">
        <f t="shared" si="13"/>
        <v>17.283459999999998</v>
      </c>
      <c r="KK2" s="665">
        <f t="shared" si="13"/>
        <v>1</v>
      </c>
      <c r="KL2" s="665">
        <f t="shared" si="13"/>
        <v>1</v>
      </c>
      <c r="KM2" s="665">
        <f t="shared" si="13"/>
        <v>0</v>
      </c>
      <c r="KN2" s="665">
        <f t="shared" si="13"/>
        <v>1</v>
      </c>
      <c r="KO2" s="665">
        <f t="shared" si="13"/>
        <v>0</v>
      </c>
      <c r="KP2" s="665">
        <f t="shared" si="13"/>
        <v>1</v>
      </c>
      <c r="KQ2" s="665">
        <f>SUBTOTAL(9,KQ15:KQ3551)</f>
        <v>0</v>
      </c>
      <c r="KR2" s="665">
        <f>SUBTOTAL(3,KR15:KR3551)</f>
        <v>1</v>
      </c>
      <c r="KS2" s="665">
        <f t="shared" si="13"/>
        <v>1</v>
      </c>
      <c r="KT2" s="665">
        <f t="shared" si="13"/>
        <v>0</v>
      </c>
      <c r="KU2" s="665">
        <f t="shared" si="13"/>
        <v>0</v>
      </c>
      <c r="KV2" s="665">
        <f t="shared" si="13"/>
        <v>0</v>
      </c>
      <c r="KW2" s="665">
        <f t="shared" si="13"/>
        <v>1</v>
      </c>
      <c r="KX2" s="665">
        <f t="shared" si="13"/>
        <v>1</v>
      </c>
      <c r="KY2" s="665"/>
      <c r="KZ2" s="665"/>
      <c r="LA2" s="665"/>
      <c r="LB2" s="665">
        <f t="shared" si="13"/>
        <v>0</v>
      </c>
      <c r="LC2" s="665">
        <f>SUBTOTAL(3,LC15:LC3551)</f>
        <v>1</v>
      </c>
      <c r="LD2" s="665">
        <f t="shared" ref="LD2:LP2" si="14">SUBTOTAL(9,LD15:LD3551)</f>
        <v>1</v>
      </c>
      <c r="LE2" s="665">
        <f t="shared" si="14"/>
        <v>1</v>
      </c>
      <c r="LF2" s="665">
        <f t="shared" si="14"/>
        <v>0</v>
      </c>
      <c r="LG2" s="665">
        <f t="shared" si="14"/>
        <v>0</v>
      </c>
      <c r="LH2" s="665">
        <f>SUBTOTAL(9,LH15:LH3551)</f>
        <v>0</v>
      </c>
      <c r="LI2" s="665">
        <f t="shared" si="14"/>
        <v>0</v>
      </c>
      <c r="LJ2" s="665">
        <f t="shared" si="14"/>
        <v>0</v>
      </c>
      <c r="LK2" s="665">
        <f t="shared" si="14"/>
        <v>1</v>
      </c>
      <c r="LL2" s="665">
        <f t="shared" si="14"/>
        <v>0</v>
      </c>
      <c r="LM2" s="665">
        <f t="shared" si="14"/>
        <v>0</v>
      </c>
      <c r="LN2" s="665">
        <f t="shared" si="14"/>
        <v>0</v>
      </c>
      <c r="LO2" s="665">
        <f t="shared" si="14"/>
        <v>0</v>
      </c>
      <c r="LP2" s="665">
        <f t="shared" si="14"/>
        <v>0</v>
      </c>
      <c r="LQ2" s="665">
        <f>SUBTOTAL(3,LQ15:LQ3551)</f>
        <v>1</v>
      </c>
      <c r="LR2" s="665">
        <f t="shared" ref="LR2:LX2" si="15">SUBTOTAL(9,LR15:LR3551)</f>
        <v>3</v>
      </c>
      <c r="LS2" s="665">
        <f t="shared" si="15"/>
        <v>14.583459999999999</v>
      </c>
      <c r="LT2" s="665">
        <f t="shared" si="15"/>
        <v>0</v>
      </c>
      <c r="LU2" s="665">
        <f t="shared" si="15"/>
        <v>1</v>
      </c>
      <c r="LV2" s="665">
        <f t="shared" si="15"/>
        <v>0</v>
      </c>
      <c r="LW2" s="665">
        <f t="shared" si="15"/>
        <v>1</v>
      </c>
      <c r="LX2" s="665">
        <f t="shared" si="15"/>
        <v>0</v>
      </c>
      <c r="LY2" s="665">
        <f>SUBTOTAL(3,LY15:LY3551)</f>
        <v>1</v>
      </c>
      <c r="LZ2" s="665">
        <f t="shared" ref="LZ2:MF2" si="16">SUBTOTAL(9,LZ15:LZ3551)</f>
        <v>1</v>
      </c>
      <c r="MA2" s="665">
        <f t="shared" si="16"/>
        <v>0</v>
      </c>
      <c r="MB2" s="665">
        <f t="shared" si="16"/>
        <v>1</v>
      </c>
      <c r="MC2" s="665">
        <f t="shared" si="16"/>
        <v>0</v>
      </c>
      <c r="MD2" s="665">
        <f t="shared" si="16"/>
        <v>1</v>
      </c>
      <c r="ME2" s="665">
        <f t="shared" si="16"/>
        <v>1</v>
      </c>
      <c r="MF2" s="665">
        <f t="shared" si="16"/>
        <v>1</v>
      </c>
      <c r="MG2" s="665">
        <f>SUBTOTAL(3,MG15:MG3551)</f>
        <v>1</v>
      </c>
      <c r="MH2" s="665">
        <f>SUBTOTAL(3,MH15:MH3551)</f>
        <v>1</v>
      </c>
      <c r="MN2" s="665">
        <f t="shared" ref="MN2" si="17">SUBTOTAL(9,MN15:MN3551)</f>
        <v>0</v>
      </c>
    </row>
    <row r="3" spans="1:392" s="664" customFormat="1" ht="6.6" customHeight="1">
      <c r="K3" s="665"/>
      <c r="L3" s="665"/>
      <c r="M3" s="665"/>
      <c r="N3" s="690"/>
      <c r="O3" s="690"/>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5"/>
      <c r="CC3" s="665"/>
      <c r="CD3" s="665"/>
      <c r="CE3" s="665"/>
      <c r="CF3" s="665"/>
      <c r="CG3" s="665"/>
      <c r="CH3" s="665"/>
      <c r="CI3" s="665"/>
      <c r="CJ3" s="665"/>
      <c r="CK3" s="665"/>
      <c r="CL3" s="665"/>
      <c r="CM3" s="665"/>
      <c r="CN3" s="665"/>
      <c r="CO3" s="665"/>
      <c r="CP3" s="665"/>
      <c r="CQ3" s="665"/>
      <c r="CR3" s="665"/>
      <c r="CS3" s="665"/>
      <c r="CT3" s="665"/>
      <c r="CU3" s="665"/>
      <c r="CV3" s="665"/>
      <c r="CW3" s="665"/>
      <c r="CX3" s="665"/>
      <c r="CY3" s="665"/>
      <c r="CZ3" s="665"/>
      <c r="DA3" s="665"/>
      <c r="DB3" s="665"/>
      <c r="DC3" s="665"/>
      <c r="DD3" s="665"/>
      <c r="DE3" s="665"/>
      <c r="DF3" s="665"/>
      <c r="DG3" s="665"/>
      <c r="DH3" s="665"/>
      <c r="DI3" s="665"/>
      <c r="DJ3" s="665"/>
      <c r="DK3" s="665"/>
      <c r="DL3" s="665"/>
      <c r="DM3" s="665"/>
      <c r="DN3" s="665"/>
      <c r="DO3" s="665"/>
      <c r="DP3" s="690"/>
      <c r="DQ3" s="690"/>
      <c r="DR3" s="665"/>
      <c r="DS3" s="665"/>
      <c r="DT3" s="665"/>
      <c r="DU3" s="665"/>
      <c r="DV3" s="665"/>
      <c r="DW3" s="665"/>
      <c r="DX3" s="665"/>
      <c r="DY3" s="665"/>
      <c r="DZ3" s="665"/>
      <c r="EA3" s="665"/>
      <c r="EB3" s="665"/>
      <c r="EC3" s="665"/>
      <c r="ED3" s="665"/>
      <c r="EE3" s="665"/>
      <c r="EF3" s="665"/>
      <c r="EG3" s="665"/>
      <c r="EH3" s="665"/>
      <c r="EI3" s="665"/>
      <c r="EJ3" s="665"/>
      <c r="EK3" s="665"/>
      <c r="EL3" s="665"/>
      <c r="EM3" s="665"/>
      <c r="EN3" s="665"/>
      <c r="EO3" s="665"/>
      <c r="EP3" s="690"/>
      <c r="EQ3" s="690"/>
      <c r="ER3" s="690"/>
      <c r="ES3" s="690"/>
      <c r="ET3" s="690"/>
      <c r="EU3" s="690"/>
      <c r="EV3" s="690"/>
      <c r="EW3" s="690"/>
      <c r="EX3" s="690"/>
      <c r="EY3" s="690"/>
      <c r="EZ3" s="690"/>
      <c r="FA3" s="690"/>
      <c r="FB3" s="690"/>
      <c r="FC3" s="690"/>
      <c r="FD3" s="690"/>
      <c r="FE3" s="690"/>
      <c r="FF3" s="665"/>
      <c r="FG3" s="665"/>
      <c r="FH3" s="665"/>
      <c r="FI3" s="665"/>
      <c r="FJ3" s="665"/>
      <c r="FK3" s="690"/>
      <c r="FL3" s="690"/>
      <c r="FM3" s="690"/>
      <c r="FN3" s="690"/>
      <c r="FO3" s="690"/>
      <c r="FP3" s="690"/>
      <c r="FQ3" s="690"/>
      <c r="FR3" s="690"/>
      <c r="FS3" s="690"/>
      <c r="FT3" s="690"/>
      <c r="FU3" s="690"/>
      <c r="FV3" s="690"/>
      <c r="FW3" s="690"/>
      <c r="FX3" s="690"/>
      <c r="FY3" s="690"/>
      <c r="FZ3" s="690"/>
      <c r="GA3" s="690"/>
      <c r="GB3" s="690"/>
      <c r="GC3" s="690"/>
      <c r="GD3" s="690"/>
      <c r="GE3" s="690"/>
      <c r="GF3" s="690"/>
      <c r="GG3" s="690"/>
      <c r="GH3" s="665"/>
      <c r="GI3" s="696"/>
      <c r="GJ3" s="665"/>
      <c r="GK3" s="690"/>
      <c r="GL3" s="665"/>
      <c r="GM3" s="665"/>
      <c r="GN3" s="690"/>
      <c r="GO3" s="690"/>
      <c r="GP3" s="690"/>
      <c r="GQ3" s="690"/>
      <c r="GR3" s="690"/>
      <c r="GS3" s="690"/>
      <c r="GT3" s="690"/>
      <c r="GU3" s="690"/>
      <c r="GV3" s="690"/>
      <c r="GW3" s="690"/>
      <c r="GX3" s="665"/>
      <c r="GY3" s="696"/>
      <c r="GZ3" s="665"/>
      <c r="HA3" s="690"/>
      <c r="HB3" s="690"/>
      <c r="HC3" s="690"/>
      <c r="HD3" s="690"/>
      <c r="HE3" s="665"/>
      <c r="HF3" s="696"/>
      <c r="HG3" s="665"/>
      <c r="HH3" s="690"/>
      <c r="HI3" s="690"/>
      <c r="HJ3" s="690"/>
      <c r="HK3" s="690"/>
      <c r="HL3" s="665"/>
      <c r="HM3" s="665"/>
      <c r="HN3" s="665"/>
      <c r="HO3" s="690"/>
      <c r="HP3" s="665"/>
      <c r="HQ3" s="667"/>
      <c r="HR3" s="665"/>
      <c r="HS3" s="665"/>
      <c r="HT3" s="665"/>
      <c r="HU3" s="665"/>
      <c r="HV3" s="665"/>
      <c r="HW3" s="665"/>
      <c r="HX3" s="665"/>
      <c r="HY3" s="665"/>
      <c r="HZ3" s="665"/>
      <c r="IA3" s="665"/>
      <c r="IB3" s="665"/>
      <c r="IC3" s="665"/>
      <c r="ID3" s="665"/>
      <c r="IE3" s="665"/>
      <c r="IF3" s="665"/>
      <c r="IG3" s="665"/>
      <c r="IH3" s="665"/>
      <c r="II3" s="665"/>
      <c r="IJ3" s="690"/>
      <c r="IK3" s="665"/>
      <c r="IM3" s="665"/>
      <c r="IN3" s="665"/>
      <c r="IO3" s="696"/>
      <c r="IP3" s="665"/>
      <c r="IQ3" s="665"/>
      <c r="IR3" s="665"/>
      <c r="IS3" s="665"/>
      <c r="IT3" s="665"/>
      <c r="IU3" s="665"/>
      <c r="IV3" s="696"/>
      <c r="IX3" s="665"/>
      <c r="IY3" s="665"/>
      <c r="IZ3" s="665"/>
      <c r="JB3" s="665"/>
      <c r="JC3" s="665"/>
      <c r="JD3" s="665"/>
      <c r="JE3" s="665"/>
      <c r="JF3" s="665"/>
      <c r="JG3" s="665"/>
      <c r="JH3" s="665"/>
      <c r="JI3" s="665"/>
      <c r="JJ3" s="696"/>
      <c r="JK3" s="665"/>
      <c r="JM3" s="665"/>
      <c r="JN3" s="665"/>
      <c r="JO3" s="665"/>
      <c r="JP3" s="665"/>
      <c r="JQ3" s="665"/>
      <c r="JS3" s="665"/>
      <c r="JT3" s="665"/>
      <c r="JU3" s="665"/>
      <c r="JV3" s="665"/>
      <c r="JW3" s="665"/>
      <c r="JX3" s="665"/>
      <c r="JY3" s="665"/>
      <c r="JZ3" s="665"/>
      <c r="KA3" s="665"/>
      <c r="KB3" s="665"/>
      <c r="KC3" s="666"/>
      <c r="KH3" s="665"/>
      <c r="KI3" s="665"/>
      <c r="KJ3" s="665"/>
      <c r="KK3" s="665"/>
      <c r="KL3" s="665"/>
      <c r="KM3" s="665"/>
      <c r="KN3" s="665"/>
      <c r="KO3" s="665"/>
      <c r="KP3" s="665"/>
      <c r="KQ3" s="665"/>
      <c r="KR3" s="665"/>
      <c r="KS3" s="665"/>
      <c r="KT3" s="665"/>
      <c r="KU3" s="665"/>
      <c r="KV3" s="665"/>
      <c r="KW3" s="665"/>
      <c r="KX3" s="665"/>
      <c r="KY3" s="665"/>
      <c r="KZ3" s="665"/>
      <c r="LA3" s="665"/>
      <c r="LB3" s="665"/>
      <c r="LC3" s="665"/>
      <c r="LD3" s="665"/>
      <c r="LE3" s="665"/>
      <c r="LF3" s="665"/>
      <c r="LG3" s="665"/>
      <c r="LH3" s="665"/>
      <c r="LI3" s="665"/>
      <c r="LJ3" s="665"/>
      <c r="LK3" s="665"/>
      <c r="LL3" s="665"/>
      <c r="LM3" s="665"/>
      <c r="LN3" s="665"/>
      <c r="LO3" s="665"/>
      <c r="LP3" s="665"/>
      <c r="LQ3" s="665"/>
      <c r="LR3" s="665"/>
      <c r="LS3" s="665"/>
      <c r="LT3" s="665"/>
      <c r="LU3" s="665"/>
      <c r="LV3" s="665"/>
      <c r="LW3" s="665"/>
      <c r="LX3" s="665"/>
      <c r="LY3" s="665"/>
      <c r="LZ3" s="665"/>
      <c r="MA3" s="665"/>
      <c r="MB3" s="665"/>
      <c r="MC3" s="665"/>
      <c r="MD3" s="665"/>
      <c r="ME3" s="665"/>
      <c r="MF3" s="665"/>
      <c r="MG3" s="665"/>
      <c r="MH3" s="666"/>
      <c r="MN3" s="665"/>
    </row>
    <row r="4" spans="1:392" s="574" customFormat="1" ht="24" customHeight="1">
      <c r="A4" s="2218" t="s">
        <v>466</v>
      </c>
      <c r="B4" s="2219"/>
      <c r="C4" s="2219"/>
      <c r="D4" s="2219"/>
      <c r="E4" s="2219"/>
      <c r="F4" s="2219"/>
      <c r="G4" s="2219"/>
      <c r="H4" s="2219"/>
      <c r="I4" s="2219"/>
      <c r="J4" s="2219"/>
      <c r="K4" s="2224" t="s">
        <v>467</v>
      </c>
      <c r="L4" s="2225"/>
      <c r="M4" s="2225"/>
      <c r="N4" s="2225"/>
      <c r="O4" s="2225"/>
      <c r="P4" s="2225"/>
      <c r="Q4" s="2225"/>
      <c r="R4" s="2225"/>
      <c r="S4" s="2225"/>
      <c r="T4" s="2225"/>
      <c r="U4" s="2226"/>
      <c r="V4" s="2226"/>
      <c r="W4" s="2226"/>
      <c r="X4" s="2226"/>
      <c r="Y4" s="2226"/>
      <c r="Z4" s="2226"/>
      <c r="AA4" s="2226"/>
      <c r="AB4" s="2226"/>
      <c r="AC4" s="2226"/>
      <c r="AD4" s="2226"/>
      <c r="AE4" s="645" t="s">
        <v>608</v>
      </c>
      <c r="AF4" s="644"/>
      <c r="AG4" s="644"/>
      <c r="AH4" s="644"/>
      <c r="AI4" s="644"/>
      <c r="AJ4" s="644"/>
      <c r="AK4" s="644"/>
      <c r="AL4" s="644"/>
      <c r="AM4" s="644"/>
      <c r="AN4" s="644"/>
      <c r="AO4" s="644"/>
      <c r="AP4" s="644"/>
      <c r="AQ4" s="644"/>
      <c r="AR4" s="644"/>
      <c r="AS4" s="644"/>
      <c r="AT4" s="644"/>
      <c r="AU4" s="644"/>
      <c r="AV4" s="644"/>
      <c r="AW4" s="644"/>
      <c r="AX4" s="644"/>
      <c r="AY4" s="644"/>
      <c r="AZ4" s="644"/>
      <c r="BA4" s="644"/>
      <c r="BB4" s="644"/>
      <c r="BC4" s="644"/>
      <c r="BD4" s="644"/>
      <c r="BE4" s="644"/>
      <c r="BF4" s="644"/>
      <c r="BG4" s="644"/>
      <c r="BH4" s="644"/>
      <c r="BI4" s="644"/>
      <c r="BJ4" s="644"/>
      <c r="BK4" s="644"/>
      <c r="BL4" s="644"/>
      <c r="BM4" s="644"/>
      <c r="BN4" s="644"/>
      <c r="BO4" s="644"/>
      <c r="BP4" s="644"/>
      <c r="BQ4" s="644"/>
      <c r="BR4" s="644"/>
      <c r="BS4" s="644"/>
      <c r="BT4" s="644"/>
      <c r="BU4" s="644"/>
      <c r="BV4" s="644"/>
      <c r="BW4" s="644"/>
      <c r="BX4" s="644"/>
      <c r="BY4" s="644"/>
      <c r="BZ4" s="644"/>
      <c r="CA4" s="644"/>
      <c r="CB4" s="644"/>
      <c r="CC4" s="644"/>
      <c r="CD4" s="644"/>
      <c r="CE4" s="644"/>
      <c r="CF4" s="644"/>
      <c r="CG4" s="644"/>
      <c r="CH4" s="644"/>
      <c r="CI4" s="644"/>
      <c r="CJ4" s="644"/>
      <c r="CK4" s="644"/>
      <c r="CL4" s="644"/>
      <c r="CM4" s="644"/>
      <c r="CN4" s="644"/>
      <c r="CO4" s="644"/>
      <c r="CP4" s="644"/>
      <c r="CQ4" s="644"/>
      <c r="CR4" s="644"/>
      <c r="CS4" s="644"/>
      <c r="CT4" s="644"/>
      <c r="CU4" s="644"/>
      <c r="CV4" s="644"/>
      <c r="CW4" s="644"/>
      <c r="CX4" s="644"/>
      <c r="CY4" s="644"/>
      <c r="CZ4" s="644"/>
      <c r="DA4" s="644"/>
      <c r="DB4" s="644"/>
      <c r="DC4" s="644"/>
      <c r="DD4" s="644"/>
      <c r="DE4" s="644"/>
      <c r="DF4" s="644"/>
      <c r="DG4" s="644"/>
      <c r="DH4" s="644"/>
      <c r="DI4" s="644"/>
      <c r="DJ4" s="644"/>
      <c r="DK4" s="644"/>
      <c r="DL4" s="644"/>
      <c r="DM4" s="644"/>
      <c r="DN4" s="644"/>
      <c r="DO4" s="644"/>
      <c r="DP4" s="720"/>
      <c r="DQ4" s="720"/>
      <c r="DR4" s="644"/>
      <c r="DS4" s="644"/>
      <c r="DT4" s="644"/>
      <c r="DU4" s="644"/>
      <c r="DV4" s="644"/>
      <c r="DW4" s="644"/>
      <c r="DX4" s="644"/>
      <c r="DY4" s="644"/>
      <c r="DZ4" s="644"/>
      <c r="EA4" s="644"/>
      <c r="EB4" s="644"/>
      <c r="EC4" s="644"/>
      <c r="ED4" s="644"/>
      <c r="EE4" s="644"/>
      <c r="EF4" s="644"/>
      <c r="EG4" s="644"/>
      <c r="EH4" s="644"/>
      <c r="EI4" s="644"/>
      <c r="EJ4" s="644"/>
      <c r="EK4" s="817" t="s">
        <v>682</v>
      </c>
      <c r="EL4" s="734"/>
      <c r="EM4" s="734"/>
      <c r="EN4" s="734"/>
      <c r="EO4" s="734"/>
      <c r="EP4" s="723"/>
      <c r="EQ4" s="723"/>
      <c r="ER4" s="723"/>
      <c r="ES4" s="723"/>
      <c r="ET4" s="723"/>
      <c r="EU4" s="723"/>
      <c r="EV4" s="723"/>
      <c r="EW4" s="2219"/>
      <c r="EX4" s="2219"/>
      <c r="EY4" s="2219"/>
      <c r="EZ4" s="2219"/>
      <c r="FA4" s="2219"/>
      <c r="FB4" s="2219"/>
      <c r="FC4" s="2219"/>
      <c r="FD4" s="2219"/>
      <c r="FE4" s="2219"/>
      <c r="FF4" s="2219"/>
      <c r="FG4" s="2219"/>
      <c r="FH4" s="2219"/>
      <c r="FI4" s="2219"/>
      <c r="FJ4" s="2219"/>
      <c r="FK4" s="2219"/>
      <c r="FL4" s="2227"/>
      <c r="FM4" s="2227"/>
      <c r="FN4" s="2227"/>
      <c r="FO4" s="2227"/>
      <c r="FP4" s="2227"/>
      <c r="FQ4" s="2227"/>
      <c r="FR4" s="2227"/>
      <c r="FS4" s="2227"/>
      <c r="FT4" s="2227"/>
      <c r="FU4" s="2227"/>
      <c r="FV4" s="2227"/>
      <c r="FW4" s="2227"/>
      <c r="FX4" s="2227"/>
      <c r="FY4" s="2227"/>
      <c r="FZ4" s="2227"/>
      <c r="GA4" s="2227"/>
      <c r="GB4" s="2227"/>
      <c r="GC4" s="2227"/>
      <c r="GD4" s="2227"/>
      <c r="GE4" s="2227"/>
      <c r="GF4" s="2227"/>
      <c r="GG4" s="2227"/>
      <c r="GH4" s="2227"/>
      <c r="GI4" s="2227"/>
      <c r="GJ4" s="2227"/>
      <c r="GK4" s="2227"/>
      <c r="GL4" s="2227"/>
      <c r="GM4" s="2227"/>
      <c r="GN4" s="2227"/>
      <c r="GO4" s="2227"/>
      <c r="GP4" s="2227"/>
      <c r="GQ4" s="2227"/>
      <c r="GR4" s="2227"/>
      <c r="GS4" s="2227"/>
      <c r="GT4" s="2227"/>
      <c r="GU4" s="2227"/>
      <c r="GV4" s="2227"/>
      <c r="GW4" s="2227"/>
      <c r="GX4" s="2227"/>
      <c r="GY4" s="2227"/>
      <c r="GZ4" s="2227"/>
      <c r="HA4" s="2227"/>
      <c r="HB4" s="2227"/>
      <c r="HC4" s="2227"/>
      <c r="HD4" s="2227"/>
      <c r="HE4" s="2227"/>
      <c r="HF4" s="2227"/>
      <c r="HG4" s="2227"/>
      <c r="HH4" s="2227"/>
      <c r="HI4" s="2227"/>
      <c r="HJ4" s="2227"/>
      <c r="HK4" s="2227"/>
      <c r="HL4" s="2224" t="s">
        <v>728</v>
      </c>
      <c r="HM4" s="2225"/>
      <c r="HN4" s="2225"/>
      <c r="HO4" s="2225"/>
      <c r="HP4" s="2225"/>
      <c r="HQ4" s="2225"/>
      <c r="HR4" s="2225"/>
      <c r="HS4" s="2225"/>
      <c r="HT4" s="2225"/>
      <c r="HU4" s="2225"/>
      <c r="HV4" s="2225"/>
      <c r="HW4" s="2225"/>
      <c r="HX4" s="2225"/>
      <c r="HY4" s="2225"/>
      <c r="HZ4" s="2225"/>
      <c r="IA4" s="2225"/>
      <c r="IB4" s="2225"/>
      <c r="IC4" s="2225"/>
      <c r="ID4" s="2225"/>
      <c r="IE4" s="2225"/>
      <c r="IF4" s="2225"/>
      <c r="IG4" s="2225"/>
      <c r="IH4" s="2225"/>
      <c r="II4" s="2225"/>
      <c r="IJ4" s="2225"/>
      <c r="IK4" s="2225"/>
      <c r="IL4" s="2228" t="s">
        <v>755</v>
      </c>
      <c r="IM4" s="2229"/>
      <c r="IN4" s="2229"/>
      <c r="IO4" s="2229"/>
      <c r="IP4" s="2229"/>
      <c r="IQ4" s="2229"/>
      <c r="IR4" s="2229"/>
      <c r="IS4" s="2229"/>
      <c r="IT4" s="2229"/>
      <c r="IU4" s="2229"/>
      <c r="IV4" s="2229"/>
      <c r="IW4" s="2229"/>
      <c r="IX4" s="2229"/>
      <c r="IY4" s="2229"/>
      <c r="IZ4" s="2229"/>
      <c r="JA4" s="2229"/>
      <c r="JB4" s="2229"/>
      <c r="JC4" s="2229"/>
      <c r="JD4" s="2229"/>
      <c r="JE4" s="2229"/>
      <c r="JF4" s="2229"/>
      <c r="JG4" s="2229"/>
      <c r="JH4" s="2229"/>
      <c r="JI4" s="2229"/>
      <c r="JJ4" s="2229"/>
      <c r="JK4" s="2229"/>
      <c r="JL4" s="2229"/>
      <c r="JM4" s="2229"/>
      <c r="JN4" s="2229"/>
      <c r="JO4" s="2229"/>
      <c r="JP4" s="2229"/>
      <c r="JQ4" s="2229"/>
      <c r="JR4" s="2229"/>
      <c r="JS4" s="2229"/>
      <c r="JT4" s="2229"/>
      <c r="JU4" s="2229"/>
      <c r="JV4" s="2229"/>
      <c r="JW4" s="2229"/>
      <c r="JX4" s="2229"/>
      <c r="JY4" s="2229"/>
      <c r="JZ4" s="2229"/>
      <c r="KA4" s="2229"/>
      <c r="KB4" s="2229"/>
      <c r="KC4" s="2230"/>
      <c r="KD4" s="2218" t="s">
        <v>843</v>
      </c>
      <c r="KE4" s="2219"/>
      <c r="KF4" s="2219"/>
      <c r="KG4" s="2219"/>
      <c r="KH4" s="2219"/>
      <c r="KI4" s="2219"/>
      <c r="KJ4" s="2219"/>
      <c r="KK4" s="2219"/>
      <c r="KL4" s="2219"/>
      <c r="KM4" s="2219"/>
      <c r="KN4" s="2219"/>
      <c r="KO4" s="2219"/>
      <c r="KP4" s="2219"/>
      <c r="KQ4" s="2219"/>
      <c r="KR4" s="2219"/>
      <c r="KS4" s="2219"/>
      <c r="KT4" s="2219"/>
      <c r="KU4" s="2219"/>
      <c r="KV4" s="2219"/>
      <c r="KW4" s="2219"/>
      <c r="KX4" s="2219"/>
      <c r="KY4" s="2219"/>
      <c r="KZ4" s="2219"/>
      <c r="LA4" s="2219"/>
      <c r="LB4" s="2219"/>
      <c r="LC4" s="2219"/>
      <c r="LD4" s="2219"/>
      <c r="LE4" s="2219"/>
      <c r="LF4" s="2219"/>
      <c r="LG4" s="2219"/>
      <c r="LH4" s="2219"/>
      <c r="LI4" s="2219"/>
      <c r="LJ4" s="2219"/>
      <c r="LK4" s="2219"/>
      <c r="LL4" s="2219"/>
      <c r="LM4" s="2219"/>
      <c r="LN4" s="2219"/>
      <c r="LO4" s="2219"/>
      <c r="LP4" s="2219"/>
      <c r="LQ4" s="2219"/>
      <c r="LR4" s="2219"/>
      <c r="LS4" s="2219"/>
      <c r="LT4" s="2219"/>
      <c r="LU4" s="2219"/>
      <c r="LV4" s="2219"/>
      <c r="LW4" s="2219"/>
      <c r="LX4" s="2219"/>
      <c r="LY4" s="2219"/>
      <c r="LZ4" s="2219"/>
      <c r="MA4" s="2219"/>
      <c r="MB4" s="2219"/>
      <c r="MC4" s="2219"/>
      <c r="MD4" s="2219"/>
      <c r="ME4" s="2219"/>
      <c r="MF4" s="2219"/>
      <c r="MG4" s="2219"/>
      <c r="MH4" s="2219"/>
      <c r="MI4" s="2219"/>
      <c r="MJ4" s="2219"/>
      <c r="MK4" s="2219"/>
      <c r="ML4" s="2219"/>
      <c r="MM4" s="2219"/>
      <c r="MN4" s="2219"/>
      <c r="MO4" s="2219"/>
      <c r="MP4" s="2219"/>
      <c r="MQ4" s="2219"/>
      <c r="MR4" s="2219"/>
      <c r="MS4" s="2219"/>
      <c r="MT4" s="2219"/>
      <c r="MU4" s="2219"/>
      <c r="MV4" s="2219"/>
      <c r="MW4" s="2219"/>
      <c r="MX4" s="2219"/>
      <c r="MY4" s="2219"/>
      <c r="MZ4" s="2219"/>
      <c r="NA4" s="2219"/>
      <c r="NB4" s="2219"/>
      <c r="NC4" s="2219"/>
      <c r="ND4" s="2219"/>
      <c r="NE4" s="2219"/>
      <c r="NF4" s="2219"/>
      <c r="NG4" s="2219"/>
      <c r="NH4" s="2219"/>
      <c r="NI4" s="2219"/>
      <c r="NJ4" s="2219"/>
      <c r="NK4" s="2219"/>
      <c r="NL4" s="2219"/>
      <c r="NM4" s="2219"/>
      <c r="NN4" s="2219"/>
      <c r="NO4" s="2219"/>
      <c r="NP4" s="2219"/>
      <c r="NQ4" s="2219"/>
      <c r="NR4" s="2219"/>
      <c r="NS4" s="2219"/>
      <c r="NT4" s="2219"/>
      <c r="NU4" s="2219"/>
      <c r="NV4" s="2219"/>
      <c r="NW4" s="2219"/>
      <c r="NX4" s="2219"/>
      <c r="NY4" s="2219"/>
      <c r="NZ4" s="2219"/>
      <c r="OA4" s="2219"/>
      <c r="OB4" s="1629" t="s">
        <v>1507</v>
      </c>
    </row>
    <row r="5" spans="1:392" s="574" customFormat="1" ht="13.5" customHeight="1">
      <c r="A5" s="2018" t="s">
        <v>468</v>
      </c>
      <c r="B5" s="2025" t="s">
        <v>42</v>
      </c>
      <c r="C5" s="2025" t="s">
        <v>469</v>
      </c>
      <c r="D5" s="2018" t="s">
        <v>470</v>
      </c>
      <c r="E5" s="2220" t="s">
        <v>1964</v>
      </c>
      <c r="F5" s="590"/>
      <c r="G5" s="2221" t="s">
        <v>471</v>
      </c>
      <c r="H5" s="2023" t="s">
        <v>472</v>
      </c>
      <c r="I5" s="2025" t="s">
        <v>473</v>
      </c>
      <c r="J5" s="2081" t="s">
        <v>474</v>
      </c>
      <c r="K5" s="2123" t="s">
        <v>475</v>
      </c>
      <c r="L5" s="591"/>
      <c r="M5" s="703"/>
      <c r="N5" s="703"/>
      <c r="O5" s="703"/>
      <c r="P5" s="704"/>
      <c r="Q5" s="704"/>
      <c r="R5" s="704"/>
      <c r="S5" s="705"/>
      <c r="T5" s="646"/>
      <c r="U5" s="701"/>
      <c r="V5" s="701"/>
      <c r="W5" s="701"/>
      <c r="X5" s="701"/>
      <c r="Y5" s="701"/>
      <c r="Z5" s="701"/>
      <c r="AA5" s="701"/>
      <c r="AB5" s="701"/>
      <c r="AC5" s="701"/>
      <c r="AD5" s="702"/>
      <c r="AE5" s="2044" t="s">
        <v>204</v>
      </c>
      <c r="AF5" s="2206" t="s">
        <v>609</v>
      </c>
      <c r="AG5" s="592" t="s">
        <v>610</v>
      </c>
      <c r="AH5" s="593"/>
      <c r="AI5" s="593"/>
      <c r="AJ5" s="593"/>
      <c r="AK5" s="593"/>
      <c r="AL5" s="593"/>
      <c r="AM5" s="593"/>
      <c r="AN5" s="593"/>
      <c r="AO5" s="593"/>
      <c r="AP5" s="593"/>
      <c r="AQ5" s="593"/>
      <c r="AR5" s="593"/>
      <c r="AS5" s="593"/>
      <c r="AT5" s="593"/>
      <c r="AU5" s="593"/>
      <c r="AV5" s="593"/>
      <c r="AW5" s="593"/>
      <c r="AX5" s="593"/>
      <c r="AY5" s="593"/>
      <c r="AZ5" s="593"/>
      <c r="BA5" s="593"/>
      <c r="BB5" s="593"/>
      <c r="BC5" s="593"/>
      <c r="BD5" s="593"/>
      <c r="BE5" s="593"/>
      <c r="BF5" s="593"/>
      <c r="BG5" s="593"/>
      <c r="BH5" s="593"/>
      <c r="BI5" s="593"/>
      <c r="BJ5" s="593"/>
      <c r="BK5" s="593"/>
      <c r="BL5" s="593"/>
      <c r="BM5" s="593"/>
      <c r="BN5" s="593"/>
      <c r="BO5" s="593"/>
      <c r="BP5" s="593"/>
      <c r="BQ5" s="593"/>
      <c r="BR5" s="593"/>
      <c r="BS5" s="593"/>
      <c r="BT5" s="593"/>
      <c r="BU5" s="593"/>
      <c r="BV5" s="593"/>
      <c r="BW5" s="593"/>
      <c r="BX5" s="593"/>
      <c r="BY5" s="593"/>
      <c r="BZ5" s="593"/>
      <c r="CA5" s="593"/>
      <c r="CB5" s="593"/>
      <c r="CC5" s="593"/>
      <c r="CD5" s="593"/>
      <c r="CE5" s="593"/>
      <c r="CF5" s="593"/>
      <c r="CG5" s="593"/>
      <c r="CH5" s="593"/>
      <c r="CI5" s="593"/>
      <c r="CJ5" s="593"/>
      <c r="CK5" s="593"/>
      <c r="CL5" s="593"/>
      <c r="CM5" s="593"/>
      <c r="CN5" s="593"/>
      <c r="CO5" s="593"/>
      <c r="CP5" s="593"/>
      <c r="CQ5" s="593"/>
      <c r="CR5" s="593"/>
      <c r="CS5" s="593"/>
      <c r="CT5" s="593"/>
      <c r="CU5" s="593"/>
      <c r="CV5" s="593"/>
      <c r="CW5" s="593"/>
      <c r="CX5" s="593"/>
      <c r="CY5" s="593"/>
      <c r="CZ5" s="593"/>
      <c r="DA5" s="593"/>
      <c r="DB5" s="593"/>
      <c r="DC5" s="593"/>
      <c r="DD5" s="593"/>
      <c r="DE5" s="593"/>
      <c r="DF5" s="593"/>
      <c r="DG5" s="593"/>
      <c r="DH5" s="593"/>
      <c r="DI5" s="593"/>
      <c r="DJ5" s="593"/>
      <c r="DK5" s="593"/>
      <c r="DL5" s="593"/>
      <c r="DM5" s="593"/>
      <c r="DN5" s="593"/>
      <c r="DO5" s="687"/>
      <c r="DP5" s="2072" t="s">
        <v>611</v>
      </c>
      <c r="DQ5" s="174"/>
      <c r="DR5" s="2185" t="s">
        <v>612</v>
      </c>
      <c r="DS5" s="2186"/>
      <c r="DT5" s="2186"/>
      <c r="DU5" s="2186"/>
      <c r="DV5" s="2186"/>
      <c r="DW5" s="2186"/>
      <c r="DX5" s="2186"/>
      <c r="DY5" s="2186"/>
      <c r="DZ5" s="2186"/>
      <c r="EA5" s="2186"/>
      <c r="EB5" s="2187"/>
      <c r="EC5" s="2038" t="s">
        <v>613</v>
      </c>
      <c r="ED5" s="2038"/>
      <c r="EE5" s="2038"/>
      <c r="EF5" s="2038"/>
      <c r="EG5" s="2038"/>
      <c r="EH5" s="2018" t="s">
        <v>614</v>
      </c>
      <c r="EI5" s="2188"/>
      <c r="EJ5" s="2023" t="s">
        <v>615</v>
      </c>
      <c r="EK5" s="2157" t="s">
        <v>683</v>
      </c>
      <c r="EL5" s="2199"/>
      <c r="EM5" s="2199"/>
      <c r="EN5" s="2199"/>
      <c r="EO5" s="2199"/>
      <c r="EP5" s="169"/>
      <c r="EQ5" s="584"/>
      <c r="ER5" s="584"/>
      <c r="ES5" s="584"/>
      <c r="ET5" s="584"/>
      <c r="EU5" s="584"/>
      <c r="EV5" s="584"/>
      <c r="EW5" s="2202"/>
      <c r="EX5" s="2202"/>
      <c r="EY5" s="2202"/>
      <c r="EZ5" s="2202"/>
      <c r="FA5" s="2202"/>
      <c r="FB5" s="2202"/>
      <c r="FC5" s="2202"/>
      <c r="FD5" s="2202"/>
      <c r="FE5" s="2203"/>
      <c r="FF5" s="2157" t="s">
        <v>684</v>
      </c>
      <c r="FG5" s="2199"/>
      <c r="FH5" s="2199"/>
      <c r="FI5" s="2199"/>
      <c r="FJ5" s="2199"/>
      <c r="FK5" s="169"/>
      <c r="FL5" s="2202"/>
      <c r="FM5" s="2202"/>
      <c r="FN5" s="2202"/>
      <c r="FO5" s="2202"/>
      <c r="FP5" s="2202"/>
      <c r="FQ5" s="2202"/>
      <c r="FR5" s="2202"/>
      <c r="FS5" s="2202"/>
      <c r="FT5" s="2202"/>
      <c r="FU5" s="2202"/>
      <c r="FV5" s="2202"/>
      <c r="FW5" s="2202"/>
      <c r="FX5" s="2202"/>
      <c r="FY5" s="2202"/>
      <c r="FZ5" s="2202"/>
      <c r="GA5" s="2202"/>
      <c r="GB5" s="2202"/>
      <c r="GC5" s="2202"/>
      <c r="GD5" s="2202"/>
      <c r="GE5" s="2202"/>
      <c r="GF5" s="2202"/>
      <c r="GG5" s="2202"/>
      <c r="GH5" s="2157" t="s">
        <v>1153</v>
      </c>
      <c r="GI5" s="2158"/>
      <c r="GJ5" s="2158"/>
      <c r="GK5" s="2158"/>
      <c r="GL5" s="2158"/>
      <c r="GM5" s="2158"/>
      <c r="GN5" s="2202"/>
      <c r="GO5" s="2202"/>
      <c r="GP5" s="2202"/>
      <c r="GQ5" s="2202"/>
      <c r="GR5" s="2202"/>
      <c r="GS5" s="2202"/>
      <c r="GT5" s="2202"/>
      <c r="GU5" s="2202"/>
      <c r="GV5" s="2202"/>
      <c r="GW5" s="2203"/>
      <c r="GX5" s="2157" t="s">
        <v>1156</v>
      </c>
      <c r="GY5" s="2199"/>
      <c r="GZ5" s="2199"/>
      <c r="HA5" s="169"/>
      <c r="HB5" s="2202"/>
      <c r="HC5" s="2202"/>
      <c r="HD5" s="2203"/>
      <c r="HE5" s="2157" t="s">
        <v>1157</v>
      </c>
      <c r="HF5" s="2158"/>
      <c r="HG5" s="2158"/>
      <c r="HH5" s="2158"/>
      <c r="HI5" s="2158"/>
      <c r="HJ5" s="2158"/>
      <c r="HK5" s="2159"/>
      <c r="HL5" s="2163" t="s">
        <v>729</v>
      </c>
      <c r="HM5" s="2164"/>
      <c r="HN5" s="2167" t="s">
        <v>730</v>
      </c>
      <c r="HO5" s="725"/>
      <c r="HP5" s="724"/>
      <c r="HQ5" s="697"/>
      <c r="HR5" s="2169" t="s">
        <v>733</v>
      </c>
      <c r="HS5" s="2151" t="s">
        <v>731</v>
      </c>
      <c r="HT5" s="2152"/>
      <c r="HU5" s="2152"/>
      <c r="HV5" s="2152"/>
      <c r="HW5" s="2152"/>
      <c r="HX5" s="2152"/>
      <c r="HY5" s="2152"/>
      <c r="HZ5" s="2152"/>
      <c r="IA5" s="2152"/>
      <c r="IB5" s="2152"/>
      <c r="IC5" s="2152"/>
      <c r="ID5" s="2152"/>
      <c r="IE5" s="2152"/>
      <c r="IF5" s="2152"/>
      <c r="IG5" s="2152"/>
      <c r="IH5" s="2152"/>
      <c r="II5" s="2152"/>
      <c r="IJ5" s="2152"/>
      <c r="IK5" s="2152"/>
      <c r="IL5" s="2151" t="s">
        <v>756</v>
      </c>
      <c r="IM5" s="2152"/>
      <c r="IN5" s="2152"/>
      <c r="IO5" s="2152"/>
      <c r="IP5" s="2152"/>
      <c r="IQ5" s="2152"/>
      <c r="IR5" s="2152"/>
      <c r="IS5" s="2152"/>
      <c r="IT5" s="2152"/>
      <c r="IU5" s="2152"/>
      <c r="IV5" s="2152"/>
      <c r="IW5" s="2152"/>
      <c r="IX5" s="2152"/>
      <c r="IY5" s="2152"/>
      <c r="IZ5" s="2152"/>
      <c r="JA5" s="2152"/>
      <c r="JB5" s="2152"/>
      <c r="JC5" s="2152"/>
      <c r="JD5" s="2152"/>
      <c r="JE5" s="2152"/>
      <c r="JF5" s="2152"/>
      <c r="JG5" s="2152"/>
      <c r="JH5" s="2152"/>
      <c r="JI5" s="2152"/>
      <c r="JJ5" s="2152"/>
      <c r="JK5" s="2153"/>
      <c r="JL5" s="2154" t="s">
        <v>757</v>
      </c>
      <c r="JM5" s="2155"/>
      <c r="JN5" s="2155"/>
      <c r="JO5" s="2155"/>
      <c r="JP5" s="2155"/>
      <c r="JQ5" s="2155"/>
      <c r="JR5" s="2155"/>
      <c r="JS5" s="2155"/>
      <c r="JT5" s="2155"/>
      <c r="JU5" s="2155"/>
      <c r="JV5" s="2155"/>
      <c r="JW5" s="2155"/>
      <c r="JX5" s="2155"/>
      <c r="JY5" s="2155"/>
      <c r="JZ5" s="2155"/>
      <c r="KA5" s="2155"/>
      <c r="KB5" s="2155"/>
      <c r="KC5" s="2156"/>
      <c r="KD5" s="523" t="s">
        <v>844</v>
      </c>
      <c r="KE5" s="524"/>
      <c r="KF5" s="524"/>
      <c r="KG5" s="524"/>
      <c r="KH5" s="524"/>
      <c r="KI5" s="524"/>
      <c r="KJ5" s="524"/>
      <c r="KK5" s="524"/>
      <c r="KL5" s="524"/>
      <c r="KM5" s="524"/>
      <c r="KN5" s="524"/>
      <c r="KO5" s="524"/>
      <c r="KP5" s="524"/>
      <c r="KQ5" s="524"/>
      <c r="KR5" s="524"/>
      <c r="KS5" s="524"/>
      <c r="KT5" s="524"/>
      <c r="KU5" s="524"/>
      <c r="KV5" s="524"/>
      <c r="KW5" s="524"/>
      <c r="KX5" s="524"/>
      <c r="KY5" s="524"/>
      <c r="KZ5" s="524"/>
      <c r="LA5" s="524"/>
      <c r="LB5" s="524"/>
      <c r="LC5" s="524"/>
      <c r="LD5" s="524"/>
      <c r="LE5" s="524"/>
      <c r="LF5" s="524"/>
      <c r="LG5" s="524"/>
      <c r="LH5" s="524"/>
      <c r="LI5" s="524"/>
      <c r="LJ5" s="524"/>
      <c r="LK5" s="524"/>
      <c r="LL5" s="524"/>
      <c r="LM5" s="524"/>
      <c r="LN5" s="524"/>
      <c r="LO5" s="524"/>
      <c r="LP5" s="524"/>
      <c r="LQ5" s="524"/>
      <c r="LR5"/>
      <c r="LS5"/>
      <c r="LT5"/>
      <c r="LU5"/>
      <c r="LV5"/>
      <c r="LW5"/>
      <c r="LX5"/>
      <c r="LY5"/>
      <c r="LZ5"/>
      <c r="MA5"/>
      <c r="MB5"/>
      <c r="MC5"/>
      <c r="MD5"/>
      <c r="ME5"/>
      <c r="MF5"/>
      <c r="MG5"/>
      <c r="MH5" s="577"/>
      <c r="OB5" s="1630"/>
    </row>
    <row r="6" spans="1:392" s="574" customFormat="1" ht="29.25" customHeight="1">
      <c r="A6" s="2038"/>
      <c r="B6" s="2051"/>
      <c r="C6" s="2051"/>
      <c r="D6" s="2038"/>
      <c r="E6" s="2220"/>
      <c r="F6" s="2209" t="s">
        <v>476</v>
      </c>
      <c r="G6" s="2222"/>
      <c r="H6" s="2024"/>
      <c r="I6" s="2051"/>
      <c r="J6" s="2205"/>
      <c r="K6" s="2123"/>
      <c r="L6" s="670"/>
      <c r="M6" s="2212" t="s">
        <v>477</v>
      </c>
      <c r="N6" s="2113" t="s">
        <v>478</v>
      </c>
      <c r="O6" s="2113" t="s">
        <v>479</v>
      </c>
      <c r="P6" s="2051" t="s">
        <v>480</v>
      </c>
      <c r="Q6" s="2023" t="s">
        <v>481</v>
      </c>
      <c r="R6" s="2051" t="s">
        <v>482</v>
      </c>
      <c r="S6" s="2051" t="s">
        <v>483</v>
      </c>
      <c r="T6" s="2043" t="s">
        <v>484</v>
      </c>
      <c r="U6" s="2189" t="s">
        <v>485</v>
      </c>
      <c r="V6" s="2189" t="s">
        <v>486</v>
      </c>
      <c r="W6" s="2189" t="s">
        <v>487</v>
      </c>
      <c r="X6" s="2189" t="s">
        <v>488</v>
      </c>
      <c r="Y6" s="2189" t="s">
        <v>489</v>
      </c>
      <c r="Z6" s="2189" t="s">
        <v>490</v>
      </c>
      <c r="AA6" s="2189" t="s">
        <v>491</v>
      </c>
      <c r="AB6" s="2189" t="s">
        <v>492</v>
      </c>
      <c r="AC6" s="2189" t="s">
        <v>493</v>
      </c>
      <c r="AD6" s="2189" t="s">
        <v>494</v>
      </c>
      <c r="AE6" s="2109"/>
      <c r="AF6" s="2207"/>
      <c r="AG6" s="592" t="s">
        <v>616</v>
      </c>
      <c r="AH6" s="593"/>
      <c r="AI6" s="593"/>
      <c r="AJ6" s="593"/>
      <c r="AK6" s="593"/>
      <c r="AL6" s="593"/>
      <c r="AM6" s="593"/>
      <c r="AN6" s="593"/>
      <c r="AO6" s="593"/>
      <c r="AP6" s="593"/>
      <c r="AQ6" s="593"/>
      <c r="AR6" s="593"/>
      <c r="AS6" s="593"/>
      <c r="AT6" s="593"/>
      <c r="AU6" s="593"/>
      <c r="AV6" s="593"/>
      <c r="AW6" s="593"/>
      <c r="AX6" s="593"/>
      <c r="AY6" s="593"/>
      <c r="AZ6" s="593"/>
      <c r="BA6" s="593"/>
      <c r="BB6" s="593"/>
      <c r="BC6" s="593"/>
      <c r="BD6" s="593"/>
      <c r="BE6" s="593"/>
      <c r="BF6" s="593"/>
      <c r="BG6" s="593"/>
      <c r="BH6" s="593"/>
      <c r="BI6" s="592"/>
      <c r="BJ6" s="593"/>
      <c r="BK6" s="593"/>
      <c r="BL6" s="593"/>
      <c r="BM6" s="593"/>
      <c r="BN6" s="593"/>
      <c r="BO6" s="593"/>
      <c r="BP6" s="593"/>
      <c r="BQ6" s="593"/>
      <c r="BR6" s="593"/>
      <c r="BS6" s="593"/>
      <c r="BT6" s="593"/>
      <c r="BU6" s="593"/>
      <c r="BV6" s="593"/>
      <c r="BW6" s="593"/>
      <c r="BX6" s="593"/>
      <c r="BY6" s="593"/>
      <c r="BZ6" s="593"/>
      <c r="CA6" s="593"/>
      <c r="CB6" s="593"/>
      <c r="CC6" s="593"/>
      <c r="CD6" s="593"/>
      <c r="CE6" s="593"/>
      <c r="CF6" s="593"/>
      <c r="CG6" s="593"/>
      <c r="CH6" s="593"/>
      <c r="CI6" s="593"/>
      <c r="CJ6" s="593"/>
      <c r="CK6" s="593"/>
      <c r="CL6" s="593"/>
      <c r="CM6" s="593"/>
      <c r="CN6" s="593"/>
      <c r="CO6" s="593"/>
      <c r="CP6" s="593"/>
      <c r="CQ6" s="593"/>
      <c r="CR6" s="593"/>
      <c r="CS6" s="593"/>
      <c r="CT6" s="593"/>
      <c r="CU6" s="593"/>
      <c r="CV6" s="593"/>
      <c r="CW6" s="593"/>
      <c r="CX6" s="593"/>
      <c r="CY6" s="593"/>
      <c r="CZ6" s="593"/>
      <c r="DA6" s="593"/>
      <c r="DB6" s="593"/>
      <c r="DC6" s="593"/>
      <c r="DD6" s="593"/>
      <c r="DE6" s="593"/>
      <c r="DF6" s="593"/>
      <c r="DG6" s="593"/>
      <c r="DH6" s="593"/>
      <c r="DI6" s="593"/>
      <c r="DJ6" s="593"/>
      <c r="DK6" s="593"/>
      <c r="DL6" s="593"/>
      <c r="DM6" s="593"/>
      <c r="DN6" s="593"/>
      <c r="DO6" s="593"/>
      <c r="DP6" s="2183"/>
      <c r="DQ6" s="2192" t="s">
        <v>617</v>
      </c>
      <c r="DR6" s="2193" t="s">
        <v>618</v>
      </c>
      <c r="DS6" s="2137" t="s">
        <v>619</v>
      </c>
      <c r="DT6" s="2138"/>
      <c r="DU6" s="2138"/>
      <c r="DV6" s="2138"/>
      <c r="DW6" s="2138"/>
      <c r="DX6" s="2139"/>
      <c r="DY6" s="2137" t="s">
        <v>620</v>
      </c>
      <c r="DZ6" s="2138"/>
      <c r="EA6" s="2138"/>
      <c r="EB6" s="2139"/>
      <c r="EC6" s="2038"/>
      <c r="ED6" s="2038"/>
      <c r="EE6" s="2038"/>
      <c r="EF6" s="2038"/>
      <c r="EG6" s="2038"/>
      <c r="EH6" s="2038"/>
      <c r="EI6" s="2045"/>
      <c r="EJ6" s="2024"/>
      <c r="EK6" s="2200"/>
      <c r="EL6" s="2201"/>
      <c r="EM6" s="2201"/>
      <c r="EN6" s="2201"/>
      <c r="EO6" s="2201"/>
      <c r="EP6" s="170"/>
      <c r="EQ6" s="581" t="s">
        <v>1733</v>
      </c>
      <c r="ER6" s="582"/>
      <c r="ES6" s="582"/>
      <c r="ET6" s="582"/>
      <c r="EU6" s="582"/>
      <c r="EV6" s="583"/>
      <c r="EW6" s="2201"/>
      <c r="EX6" s="2201"/>
      <c r="EY6" s="2201"/>
      <c r="EZ6" s="2201"/>
      <c r="FA6" s="2201"/>
      <c r="FB6" s="2201"/>
      <c r="FC6" s="2201"/>
      <c r="FD6" s="2201"/>
      <c r="FE6" s="2204"/>
      <c r="FF6" s="2200"/>
      <c r="FG6" s="2201"/>
      <c r="FH6" s="2201"/>
      <c r="FI6" s="2201"/>
      <c r="FJ6" s="2201"/>
      <c r="FK6" s="170"/>
      <c r="FL6" s="2201"/>
      <c r="FM6" s="2201"/>
      <c r="FN6" s="2201"/>
      <c r="FO6" s="2201"/>
      <c r="FP6" s="2201"/>
      <c r="FQ6" s="2201"/>
      <c r="FR6" s="2201"/>
      <c r="FS6" s="2201"/>
      <c r="FT6" s="2201"/>
      <c r="FU6" s="2201"/>
      <c r="FV6" s="2201"/>
      <c r="FW6" s="2201"/>
      <c r="FX6" s="2201"/>
      <c r="FY6" s="2201"/>
      <c r="FZ6" s="2201"/>
      <c r="GA6" s="2201"/>
      <c r="GB6" s="2201"/>
      <c r="GC6" s="2201"/>
      <c r="GD6" s="2201"/>
      <c r="GE6" s="2201"/>
      <c r="GF6" s="2201"/>
      <c r="GG6" s="2201"/>
      <c r="GH6" s="2160"/>
      <c r="GI6" s="2161"/>
      <c r="GJ6" s="2161"/>
      <c r="GK6" s="2161"/>
      <c r="GL6" s="2161"/>
      <c r="GM6" s="2161"/>
      <c r="GN6" s="2201"/>
      <c r="GO6" s="2201"/>
      <c r="GP6" s="2201"/>
      <c r="GQ6" s="2201"/>
      <c r="GR6" s="2201"/>
      <c r="GS6" s="2201"/>
      <c r="GT6" s="2201"/>
      <c r="GU6" s="2201"/>
      <c r="GV6" s="2201"/>
      <c r="GW6" s="2204"/>
      <c r="GX6" s="2200"/>
      <c r="GY6" s="2201"/>
      <c r="GZ6" s="2201"/>
      <c r="HA6" s="170"/>
      <c r="HB6" s="2201"/>
      <c r="HC6" s="2201"/>
      <c r="HD6" s="2204"/>
      <c r="HE6" s="2160"/>
      <c r="HF6" s="2161"/>
      <c r="HG6" s="2161"/>
      <c r="HH6" s="2161"/>
      <c r="HI6" s="2161"/>
      <c r="HJ6" s="2161"/>
      <c r="HK6" s="2162"/>
      <c r="HL6" s="2165"/>
      <c r="HM6" s="2166"/>
      <c r="HN6" s="2167"/>
      <c r="HO6" s="2172" t="s">
        <v>700</v>
      </c>
      <c r="HP6" s="2173" t="s">
        <v>732</v>
      </c>
      <c r="HQ6" s="716"/>
      <c r="HR6" s="2170"/>
      <c r="HS6" s="2038" t="s">
        <v>734</v>
      </c>
      <c r="HT6" s="2096" t="s">
        <v>735</v>
      </c>
      <c r="HU6" s="2038" t="s">
        <v>736</v>
      </c>
      <c r="HV6" s="2046" t="s">
        <v>737</v>
      </c>
      <c r="HW6" s="2096" t="s">
        <v>738</v>
      </c>
      <c r="HX6" s="2096" t="s">
        <v>739</v>
      </c>
      <c r="HY6" s="2123" t="s">
        <v>740</v>
      </c>
      <c r="HZ6" s="2123" t="s">
        <v>741</v>
      </c>
      <c r="IA6" s="2096" t="s">
        <v>742</v>
      </c>
      <c r="IB6" s="2096" t="s">
        <v>743</v>
      </c>
      <c r="IC6" s="2096" t="s">
        <v>744</v>
      </c>
      <c r="ID6" s="2096" t="s">
        <v>745</v>
      </c>
      <c r="IE6" s="2096" t="s">
        <v>746</v>
      </c>
      <c r="IF6" s="2096" t="s">
        <v>747</v>
      </c>
      <c r="IG6" s="2046" t="s">
        <v>748</v>
      </c>
      <c r="IH6" s="2046" t="s">
        <v>749</v>
      </c>
      <c r="II6" s="2038" t="s">
        <v>483</v>
      </c>
      <c r="IJ6" s="2034" t="s">
        <v>750</v>
      </c>
      <c r="IK6" s="490"/>
      <c r="IL6" s="2136" t="s">
        <v>758</v>
      </c>
      <c r="IM6" s="2136"/>
      <c r="IN6" s="2136"/>
      <c r="IO6" s="2136"/>
      <c r="IP6" s="2136"/>
      <c r="IQ6" s="2136"/>
      <c r="IR6" s="2136"/>
      <c r="IS6" s="2136"/>
      <c r="IT6" s="2136"/>
      <c r="IU6" s="2136"/>
      <c r="IV6" s="2136"/>
      <c r="IW6" s="2136"/>
      <c r="IX6" s="2136"/>
      <c r="IY6" s="2136"/>
      <c r="IZ6" s="2136"/>
      <c r="JA6" s="2136" t="s">
        <v>759</v>
      </c>
      <c r="JB6" s="2136"/>
      <c r="JC6" s="2136"/>
      <c r="JD6" s="2136"/>
      <c r="JE6" s="2136"/>
      <c r="JF6" s="2136"/>
      <c r="JG6" s="2136"/>
      <c r="JH6" s="2136"/>
      <c r="JI6" s="2136"/>
      <c r="JJ6" s="2136"/>
      <c r="JK6" s="2136"/>
      <c r="JL6" s="2098" t="s">
        <v>760</v>
      </c>
      <c r="JM6" s="2137" t="s">
        <v>761</v>
      </c>
      <c r="JN6" s="2138"/>
      <c r="JO6" s="2138"/>
      <c r="JP6" s="2138"/>
      <c r="JQ6" s="2139"/>
      <c r="JR6" s="2098" t="s">
        <v>762</v>
      </c>
      <c r="JS6" s="2140" t="s">
        <v>763</v>
      </c>
      <c r="JT6" s="2141"/>
      <c r="JU6" s="2141"/>
      <c r="JV6" s="2141"/>
      <c r="JW6" s="2141"/>
      <c r="JX6" s="2141"/>
      <c r="JY6" s="2141"/>
      <c r="JZ6" s="2141"/>
      <c r="KA6" s="2141"/>
      <c r="KB6" s="2141"/>
      <c r="KC6" s="2142"/>
      <c r="KD6" s="525" t="s">
        <v>1406</v>
      </c>
      <c r="KE6" s="2130" t="s">
        <v>1407</v>
      </c>
      <c r="KF6" s="2130"/>
      <c r="KG6" s="2130"/>
      <c r="KH6" s="707" t="s">
        <v>1408</v>
      </c>
      <c r="KI6" s="708"/>
      <c r="KJ6" s="708"/>
      <c r="KK6" s="708"/>
      <c r="KL6" s="708"/>
      <c r="KM6" s="708"/>
      <c r="KN6" s="708"/>
      <c r="KO6" s="708"/>
      <c r="KP6" s="708"/>
      <c r="KQ6" s="708"/>
      <c r="KR6" s="708"/>
      <c r="KS6" s="708"/>
      <c r="KT6" s="708"/>
      <c r="KU6" s="708"/>
      <c r="KV6" s="708"/>
      <c r="KW6" s="708"/>
      <c r="KX6" s="708"/>
      <c r="KY6" s="708"/>
      <c r="KZ6" s="708"/>
      <c r="LA6" s="708"/>
      <c r="LB6" s="708"/>
      <c r="LC6" s="708"/>
      <c r="LD6" s="708"/>
      <c r="LE6" s="708"/>
      <c r="LF6" s="708"/>
      <c r="LG6" s="708"/>
      <c r="LH6" s="708"/>
      <c r="LI6" s="708"/>
      <c r="LJ6" s="708"/>
      <c r="LK6" s="708"/>
      <c r="LL6" s="708"/>
      <c r="LM6" s="708"/>
      <c r="LN6" s="708"/>
      <c r="LO6" s="708"/>
      <c r="LP6" s="708"/>
      <c r="LQ6" s="707" t="s">
        <v>1473</v>
      </c>
      <c r="LR6" s="708"/>
      <c r="LS6" s="708"/>
      <c r="LT6" s="708"/>
      <c r="LU6" s="708"/>
      <c r="LV6" s="708"/>
      <c r="LW6" s="708"/>
      <c r="LX6" s="708"/>
      <c r="LY6" s="708"/>
      <c r="LZ6" s="708"/>
      <c r="MA6" s="708"/>
      <c r="MB6" s="708"/>
      <c r="MC6" s="708"/>
      <c r="MD6" s="708"/>
      <c r="ME6" s="708"/>
      <c r="MF6" s="708"/>
      <c r="MG6" s="708"/>
      <c r="MH6" s="577"/>
      <c r="MI6" s="577"/>
      <c r="MJ6" s="577"/>
      <c r="MK6" s="577"/>
      <c r="ML6" s="577"/>
      <c r="MM6" s="577"/>
      <c r="MN6" s="706"/>
      <c r="MO6" s="519" t="s">
        <v>1474</v>
      </c>
      <c r="MP6" s="577"/>
      <c r="MQ6" s="577"/>
      <c r="MR6" s="577"/>
      <c r="MS6" s="577"/>
      <c r="MT6" s="577"/>
      <c r="MU6" s="577"/>
      <c r="MV6" s="577"/>
      <c r="MW6" s="577"/>
      <c r="MX6" s="577"/>
      <c r="MY6" s="577"/>
      <c r="MZ6" s="577"/>
      <c r="NA6" s="577"/>
      <c r="NB6" s="577"/>
      <c r="NC6" s="577"/>
      <c r="ND6" s="577"/>
      <c r="NE6" s="577"/>
      <c r="NF6" s="577"/>
      <c r="NG6" s="577"/>
      <c r="NH6" s="577"/>
      <c r="NI6" s="577"/>
      <c r="NJ6" s="577"/>
      <c r="NK6" s="577"/>
      <c r="NL6" s="577"/>
      <c r="NM6" s="577"/>
      <c r="NN6" s="577"/>
      <c r="NO6" s="577"/>
      <c r="NP6" s="577"/>
      <c r="NQ6" s="577"/>
      <c r="NR6" s="577"/>
      <c r="NS6" s="577"/>
      <c r="NT6" s="577"/>
      <c r="NU6" s="577"/>
      <c r="NV6" s="577"/>
      <c r="NW6" s="577"/>
      <c r="NX6" s="577"/>
      <c r="NY6" s="577"/>
      <c r="NZ6" s="577"/>
      <c r="OA6" s="577"/>
      <c r="OB6" s="1630"/>
    </row>
    <row r="7" spans="1:392" s="574" customFormat="1" ht="30" customHeight="1">
      <c r="A7" s="2038"/>
      <c r="B7" s="2051"/>
      <c r="C7" s="2051"/>
      <c r="D7" s="2038"/>
      <c r="E7" s="2220"/>
      <c r="F7" s="2210"/>
      <c r="G7" s="2222"/>
      <c r="H7" s="2024"/>
      <c r="I7" s="2051"/>
      <c r="J7" s="2205"/>
      <c r="K7" s="2123"/>
      <c r="L7" s="2051" t="s">
        <v>495</v>
      </c>
      <c r="M7" s="2183"/>
      <c r="N7" s="2213"/>
      <c r="O7" s="2213"/>
      <c r="P7" s="2051"/>
      <c r="Q7" s="2024"/>
      <c r="R7" s="2051"/>
      <c r="S7" s="2051"/>
      <c r="T7" s="2017"/>
      <c r="U7" s="2190"/>
      <c r="V7" s="2190"/>
      <c r="W7" s="2190"/>
      <c r="X7" s="2190"/>
      <c r="Y7" s="2190"/>
      <c r="Z7" s="2190"/>
      <c r="AA7" s="2190"/>
      <c r="AB7" s="2190"/>
      <c r="AC7" s="2190"/>
      <c r="AD7" s="2190"/>
      <c r="AE7" s="2109"/>
      <c r="AF7" s="2106"/>
      <c r="AG7" s="2098" t="s">
        <v>621</v>
      </c>
      <c r="AH7" s="688"/>
      <c r="AI7" s="688"/>
      <c r="AJ7" s="688"/>
      <c r="AK7" s="688"/>
      <c r="AL7" s="688"/>
      <c r="AM7" s="167"/>
      <c r="AN7" s="2098" t="s">
        <v>622</v>
      </c>
      <c r="AO7" s="688"/>
      <c r="AP7" s="688"/>
      <c r="AQ7" s="688"/>
      <c r="AR7" s="688"/>
      <c r="AS7" s="688"/>
      <c r="AT7" s="167"/>
      <c r="AU7" s="2098" t="s">
        <v>623</v>
      </c>
      <c r="AV7" s="688"/>
      <c r="AW7" s="688"/>
      <c r="AX7" s="688"/>
      <c r="AY7" s="688"/>
      <c r="AZ7" s="688"/>
      <c r="BA7" s="688"/>
      <c r="BB7" s="167"/>
      <c r="BC7" s="2098" t="s">
        <v>624</v>
      </c>
      <c r="BD7" s="688"/>
      <c r="BE7" s="688"/>
      <c r="BF7" s="688"/>
      <c r="BG7" s="688"/>
      <c r="BH7" s="688"/>
      <c r="BI7" s="2132" t="s">
        <v>625</v>
      </c>
      <c r="BJ7" s="2133"/>
      <c r="BK7" s="2133"/>
      <c r="BL7" s="2133"/>
      <c r="BM7" s="2133"/>
      <c r="BN7" s="2133"/>
      <c r="BO7" s="2133"/>
      <c r="BP7" s="2133"/>
      <c r="BQ7" s="2133"/>
      <c r="BR7" s="2133"/>
      <c r="BS7" s="2133"/>
      <c r="BT7" s="2133"/>
      <c r="BU7" s="2133"/>
      <c r="BV7" s="2133"/>
      <c r="BW7" s="2133"/>
      <c r="BX7" s="2133"/>
      <c r="BY7" s="2133"/>
      <c r="BZ7" s="2133"/>
      <c r="CA7" s="2133"/>
      <c r="CB7" s="2133"/>
      <c r="CC7" s="2133"/>
      <c r="CD7" s="2133"/>
      <c r="CE7" s="2133"/>
      <c r="CF7" s="2133"/>
      <c r="CG7" s="2133"/>
      <c r="CH7" s="2133"/>
      <c r="CI7" s="2133"/>
      <c r="CJ7" s="2133"/>
      <c r="CK7" s="663"/>
      <c r="CL7" s="2134" t="s">
        <v>626</v>
      </c>
      <c r="CM7" s="2135"/>
      <c r="CN7" s="2135"/>
      <c r="CO7" s="2135"/>
      <c r="CP7" s="2135"/>
      <c r="CQ7" s="2135"/>
      <c r="CR7" s="2135"/>
      <c r="CS7" s="2135"/>
      <c r="CT7" s="2135"/>
      <c r="CU7" s="2135"/>
      <c r="CV7" s="2135"/>
      <c r="CW7" s="2135"/>
      <c r="CX7" s="2135"/>
      <c r="CY7" s="2135"/>
      <c r="CZ7" s="2135"/>
      <c r="DA7" s="2135"/>
      <c r="DB7" s="2135"/>
      <c r="DC7" s="2135"/>
      <c r="DD7" s="2135"/>
      <c r="DE7" s="2135"/>
      <c r="DF7" s="2135"/>
      <c r="DG7" s="2135"/>
      <c r="DH7" s="2135"/>
      <c r="DI7" s="2135"/>
      <c r="DJ7" s="2135"/>
      <c r="DK7" s="2135"/>
      <c r="DL7" s="2135"/>
      <c r="DM7" s="2135"/>
      <c r="DN7" s="2135"/>
      <c r="DO7" s="689"/>
      <c r="DP7" s="2183"/>
      <c r="DQ7" s="2030"/>
      <c r="DR7" s="1643"/>
      <c r="DS7" s="2194"/>
      <c r="DT7" s="2195"/>
      <c r="DU7" s="2195"/>
      <c r="DV7" s="2195"/>
      <c r="DW7" s="2195"/>
      <c r="DX7" s="2196"/>
      <c r="DY7" s="2194"/>
      <c r="DZ7" s="2195"/>
      <c r="EA7" s="2195"/>
      <c r="EB7" s="2196"/>
      <c r="EC7" s="2042" t="s">
        <v>627</v>
      </c>
      <c r="ED7" s="2197"/>
      <c r="EE7" s="2197"/>
      <c r="EF7" s="2197"/>
      <c r="EG7" s="2198"/>
      <c r="EH7" s="2026" t="s">
        <v>628</v>
      </c>
      <c r="EI7" s="726"/>
      <c r="EJ7" s="2024"/>
      <c r="EK7" s="2046" t="s">
        <v>685</v>
      </c>
      <c r="EL7" s="2042" t="s">
        <v>686</v>
      </c>
      <c r="EM7" s="703"/>
      <c r="EN7" s="703"/>
      <c r="EO7" s="2026" t="s">
        <v>687</v>
      </c>
      <c r="EP7" s="733"/>
      <c r="EQ7" s="2046" t="s">
        <v>685</v>
      </c>
      <c r="ER7" s="2042" t="s">
        <v>686</v>
      </c>
      <c r="ES7" s="703"/>
      <c r="ET7" s="703"/>
      <c r="EU7" s="2026" t="s">
        <v>687</v>
      </c>
      <c r="EV7" s="717"/>
      <c r="EW7" s="2089" t="s">
        <v>688</v>
      </c>
      <c r="EX7" s="2090"/>
      <c r="EY7" s="2128"/>
      <c r="EZ7" s="2089" t="s">
        <v>689</v>
      </c>
      <c r="FA7" s="2090"/>
      <c r="FB7" s="2128"/>
      <c r="FC7" s="2089" t="s">
        <v>690</v>
      </c>
      <c r="FD7" s="2090"/>
      <c r="FE7" s="2128"/>
      <c r="FF7" s="2046" t="s">
        <v>685</v>
      </c>
      <c r="FG7" s="2042" t="s">
        <v>691</v>
      </c>
      <c r="FH7" s="703"/>
      <c r="FI7" s="703"/>
      <c r="FJ7" s="2026" t="s">
        <v>692</v>
      </c>
      <c r="FK7" s="733"/>
      <c r="FL7" s="520" t="s">
        <v>693</v>
      </c>
      <c r="FM7" s="521"/>
      <c r="FN7" s="521"/>
      <c r="FO7" s="521"/>
      <c r="FP7" s="521"/>
      <c r="FQ7" s="521"/>
      <c r="FR7" s="521"/>
      <c r="FS7" s="521"/>
      <c r="FT7" s="521"/>
      <c r="FU7" s="713"/>
      <c r="FV7" s="520" t="s">
        <v>694</v>
      </c>
      <c r="FW7" s="521"/>
      <c r="FX7" s="521"/>
      <c r="FY7" s="521"/>
      <c r="FZ7" s="521"/>
      <c r="GA7" s="521"/>
      <c r="GB7" s="521"/>
      <c r="GC7" s="521"/>
      <c r="GD7" s="521"/>
      <c r="GE7" s="521"/>
      <c r="GF7" s="521"/>
      <c r="GG7" s="713"/>
      <c r="GH7" s="2046" t="s">
        <v>695</v>
      </c>
      <c r="GI7" s="2023" t="s">
        <v>691</v>
      </c>
      <c r="GJ7" s="2026" t="s">
        <v>692</v>
      </c>
      <c r="GK7" s="818"/>
      <c r="GL7" s="2026" t="s">
        <v>1682</v>
      </c>
      <c r="GM7" s="2026" t="s">
        <v>1683</v>
      </c>
      <c r="GN7" s="2124" t="s">
        <v>696</v>
      </c>
      <c r="GO7" s="692"/>
      <c r="GP7" s="692"/>
      <c r="GQ7" s="2124" t="s">
        <v>697</v>
      </c>
      <c r="GR7" s="693"/>
      <c r="GS7" s="693"/>
      <c r="GT7" s="694"/>
      <c r="GU7" s="2089" t="s">
        <v>1154</v>
      </c>
      <c r="GV7" s="2090"/>
      <c r="GW7" s="2128"/>
      <c r="GX7" s="2046" t="s">
        <v>695</v>
      </c>
      <c r="GY7" s="2026" t="s">
        <v>691</v>
      </c>
      <c r="GZ7" s="2026" t="s">
        <v>692</v>
      </c>
      <c r="HA7" s="818"/>
      <c r="HB7" s="2089" t="s">
        <v>1158</v>
      </c>
      <c r="HC7" s="2090"/>
      <c r="HD7" s="2128"/>
      <c r="HE7" s="2046" t="s">
        <v>695</v>
      </c>
      <c r="HF7" s="2023" t="s">
        <v>691</v>
      </c>
      <c r="HG7" s="2026" t="s">
        <v>692</v>
      </c>
      <c r="HH7" s="818"/>
      <c r="HI7" s="2089" t="s">
        <v>698</v>
      </c>
      <c r="HJ7" s="2090"/>
      <c r="HK7" s="2091"/>
      <c r="HL7" s="2095" t="s">
        <v>751</v>
      </c>
      <c r="HM7" s="2095" t="s">
        <v>752</v>
      </c>
      <c r="HN7" s="2167"/>
      <c r="HO7" s="2126"/>
      <c r="HP7" s="2174"/>
      <c r="HQ7" s="2096" t="s">
        <v>753</v>
      </c>
      <c r="HR7" s="2170"/>
      <c r="HS7" s="2038"/>
      <c r="HT7" s="2096"/>
      <c r="HU7" s="2038"/>
      <c r="HV7" s="2043"/>
      <c r="HW7" s="2096"/>
      <c r="HX7" s="2096"/>
      <c r="HY7" s="2123"/>
      <c r="HZ7" s="2123"/>
      <c r="IA7" s="2096"/>
      <c r="IB7" s="2096"/>
      <c r="IC7" s="2096"/>
      <c r="ID7" s="2096"/>
      <c r="IE7" s="2096"/>
      <c r="IF7" s="2096"/>
      <c r="IG7" s="2043"/>
      <c r="IH7" s="2043"/>
      <c r="II7" s="2038"/>
      <c r="IJ7" s="2017"/>
      <c r="IK7" s="2011" t="s">
        <v>754</v>
      </c>
      <c r="IL7" s="2151" t="s">
        <v>764</v>
      </c>
      <c r="IM7" s="2152"/>
      <c r="IN7" s="2181"/>
      <c r="IO7" s="2181"/>
      <c r="IP7" s="2181"/>
      <c r="IQ7" s="2181"/>
      <c r="IR7" s="2181"/>
      <c r="IS7" s="2181"/>
      <c r="IT7" s="2181"/>
      <c r="IU7" s="2181"/>
      <c r="IV7" s="909"/>
      <c r="IW7" s="2109" t="s">
        <v>765</v>
      </c>
      <c r="IX7" s="2182" t="s">
        <v>766</v>
      </c>
      <c r="IY7" s="2182"/>
      <c r="IZ7" s="2182"/>
      <c r="JA7" s="2044" t="s">
        <v>767</v>
      </c>
      <c r="JB7" s="2231" t="s">
        <v>791</v>
      </c>
      <c r="JC7" s="2231" t="s">
        <v>2010</v>
      </c>
      <c r="JD7" s="2231" t="s">
        <v>2009</v>
      </c>
      <c r="JE7" s="2231" t="s">
        <v>2011</v>
      </c>
      <c r="JF7" s="2231" t="s">
        <v>792</v>
      </c>
      <c r="JG7" s="2175" t="s">
        <v>2012</v>
      </c>
      <c r="JH7" s="2175" t="s">
        <v>2013</v>
      </c>
      <c r="JI7" s="2175" t="s">
        <v>2014</v>
      </c>
      <c r="JJ7" s="2178" t="s">
        <v>2015</v>
      </c>
      <c r="JK7" s="2143" t="s">
        <v>2016</v>
      </c>
      <c r="JL7" s="2098"/>
      <c r="JM7" s="2066" t="s">
        <v>768</v>
      </c>
      <c r="JN7" s="2066" t="s">
        <v>769</v>
      </c>
      <c r="JO7" s="2066" t="s">
        <v>770</v>
      </c>
      <c r="JP7" s="2071" t="s">
        <v>771</v>
      </c>
      <c r="JQ7" s="191"/>
      <c r="JR7" s="2098"/>
      <c r="JS7" s="2066" t="s">
        <v>772</v>
      </c>
      <c r="JT7" s="2066" t="s">
        <v>773</v>
      </c>
      <c r="JU7" s="2066" t="s">
        <v>774</v>
      </c>
      <c r="JV7" s="2066" t="s">
        <v>775</v>
      </c>
      <c r="JW7" s="2066" t="s">
        <v>776</v>
      </c>
      <c r="JX7" s="2066" t="s">
        <v>777</v>
      </c>
      <c r="JY7" s="2066" t="s">
        <v>778</v>
      </c>
      <c r="JZ7" s="2066" t="s">
        <v>779</v>
      </c>
      <c r="KA7" s="2066" t="s">
        <v>780</v>
      </c>
      <c r="KB7" s="2071" t="s">
        <v>781</v>
      </c>
      <c r="KC7" s="191"/>
      <c r="KD7" s="2121" t="s">
        <v>1420</v>
      </c>
      <c r="KE7" s="2059" t="s">
        <v>1159</v>
      </c>
      <c r="KF7" s="2059" t="s">
        <v>1160</v>
      </c>
      <c r="KG7" s="2072" t="s">
        <v>1161</v>
      </c>
      <c r="KH7" s="2113" t="s">
        <v>1421</v>
      </c>
      <c r="KI7" s="2116" t="s">
        <v>1422</v>
      </c>
      <c r="KJ7" s="2117"/>
      <c r="KK7" s="2110" t="s">
        <v>1425</v>
      </c>
      <c r="KL7" s="2111"/>
      <c r="KM7" s="2111"/>
      <c r="KN7" s="2111"/>
      <c r="KO7" s="2111"/>
      <c r="KP7" s="2111"/>
      <c r="KQ7" s="2111"/>
      <c r="KR7" s="2112"/>
      <c r="KS7" s="2110" t="s">
        <v>1433</v>
      </c>
      <c r="KT7" s="2111"/>
      <c r="KU7" s="2111"/>
      <c r="KV7" s="2111"/>
      <c r="KW7" s="2111"/>
      <c r="KX7" s="2111"/>
      <c r="KY7" s="2111"/>
      <c r="KZ7" s="2111"/>
      <c r="LA7" s="2111"/>
      <c r="LB7" s="2111"/>
      <c r="LC7" s="2112"/>
      <c r="LD7" s="520" t="s">
        <v>1444</v>
      </c>
      <c r="LE7" s="521"/>
      <c r="LF7" s="521"/>
      <c r="LG7" s="521"/>
      <c r="LH7" s="521"/>
      <c r="LI7" s="79" t="s">
        <v>1450</v>
      </c>
      <c r="LJ7" s="521" t="s">
        <v>1448</v>
      </c>
      <c r="LK7" s="521"/>
      <c r="LL7" s="521"/>
      <c r="LM7" s="521"/>
      <c r="LN7" s="521"/>
      <c r="LO7" s="521"/>
      <c r="LP7" s="521"/>
      <c r="LQ7" s="2118" t="s">
        <v>1457</v>
      </c>
      <c r="LR7" s="2116" t="s">
        <v>1458</v>
      </c>
      <c r="LS7" s="2117"/>
      <c r="LT7" s="2110" t="s">
        <v>1840</v>
      </c>
      <c r="LU7" s="2111"/>
      <c r="LV7" s="2111"/>
      <c r="LW7" s="2111"/>
      <c r="LX7" s="2111"/>
      <c r="LY7" s="2111"/>
      <c r="LZ7" s="2111"/>
      <c r="MA7" s="2112"/>
      <c r="MB7" s="2110" t="s">
        <v>1460</v>
      </c>
      <c r="MC7" s="2111"/>
      <c r="MD7" s="2111"/>
      <c r="ME7" s="2111"/>
      <c r="MF7" s="2111"/>
      <c r="MG7" s="2111"/>
      <c r="MH7" s="2111"/>
      <c r="MI7" s="2111"/>
      <c r="MJ7" s="2111"/>
      <c r="MK7" s="2111"/>
      <c r="ML7" s="2111"/>
      <c r="MM7" s="2112"/>
      <c r="MN7" s="79" t="s">
        <v>1450</v>
      </c>
      <c r="MO7" s="520" t="s">
        <v>1489</v>
      </c>
      <c r="MP7" s="577"/>
      <c r="MQ7" s="577"/>
      <c r="MR7" s="577"/>
      <c r="MS7" s="577"/>
      <c r="MT7" s="577"/>
      <c r="MU7" s="577"/>
      <c r="MV7" s="577"/>
      <c r="MW7" s="577"/>
      <c r="MX7" s="577"/>
      <c r="MY7" s="577"/>
      <c r="MZ7" s="577"/>
      <c r="NA7" s="577"/>
      <c r="NB7" s="577"/>
      <c r="NC7" s="577"/>
      <c r="ND7" s="577"/>
      <c r="NE7" s="577"/>
      <c r="NF7" s="577"/>
      <c r="NG7" s="577"/>
      <c r="NH7" s="518"/>
      <c r="NI7" s="577"/>
      <c r="NJ7" s="520" t="s">
        <v>1490</v>
      </c>
      <c r="NK7" s="577"/>
      <c r="NL7" s="518"/>
      <c r="NM7" s="520" t="s">
        <v>1494</v>
      </c>
      <c r="NN7" s="577"/>
      <c r="NO7" s="577"/>
      <c r="NP7" s="577"/>
      <c r="NQ7" s="577"/>
      <c r="NR7" s="518"/>
      <c r="NS7" s="520" t="s">
        <v>1500</v>
      </c>
      <c r="NT7" s="577"/>
      <c r="NU7" s="577"/>
      <c r="NV7" s="577"/>
      <c r="NW7" s="577"/>
      <c r="NX7" s="577"/>
      <c r="NY7" s="577"/>
      <c r="NZ7" s="577"/>
      <c r="OA7" s="577"/>
      <c r="OB7" s="1630"/>
    </row>
    <row r="8" spans="1:392" s="574" customFormat="1" ht="13.5" customHeight="1">
      <c r="A8" s="2038"/>
      <c r="B8" s="2051"/>
      <c r="C8" s="2051"/>
      <c r="D8" s="2038"/>
      <c r="E8" s="2220"/>
      <c r="F8" s="2210"/>
      <c r="G8" s="2222"/>
      <c r="H8" s="2024"/>
      <c r="I8" s="2051"/>
      <c r="J8" s="2205"/>
      <c r="K8" s="2123"/>
      <c r="L8" s="2131"/>
      <c r="M8" s="2183"/>
      <c r="N8" s="2213"/>
      <c r="O8" s="2213"/>
      <c r="P8" s="2051"/>
      <c r="Q8" s="2024"/>
      <c r="R8" s="2051"/>
      <c r="S8" s="2051"/>
      <c r="T8" s="2017"/>
      <c r="U8" s="2190"/>
      <c r="V8" s="2190"/>
      <c r="W8" s="2190"/>
      <c r="X8" s="2190"/>
      <c r="Y8" s="2190"/>
      <c r="Z8" s="2190"/>
      <c r="AA8" s="2190"/>
      <c r="AB8" s="2190"/>
      <c r="AC8" s="2190"/>
      <c r="AD8" s="2190"/>
      <c r="AE8" s="2109"/>
      <c r="AF8" s="2106"/>
      <c r="AG8" s="2098"/>
      <c r="AH8" s="2109" t="s">
        <v>258</v>
      </c>
      <c r="AI8" s="2109" t="s">
        <v>629</v>
      </c>
      <c r="AJ8" s="2109" t="s">
        <v>630</v>
      </c>
      <c r="AK8" s="2109" t="s">
        <v>631</v>
      </c>
      <c r="AL8" s="2109" t="s">
        <v>259</v>
      </c>
      <c r="AM8" s="2109" t="s">
        <v>632</v>
      </c>
      <c r="AN8" s="2098"/>
      <c r="AO8" s="2109" t="s">
        <v>258</v>
      </c>
      <c r="AP8" s="2109" t="s">
        <v>629</v>
      </c>
      <c r="AQ8" s="2109" t="s">
        <v>630</v>
      </c>
      <c r="AR8" s="2109" t="s">
        <v>259</v>
      </c>
      <c r="AS8" s="2109" t="s">
        <v>633</v>
      </c>
      <c r="AT8" s="2109" t="s">
        <v>634</v>
      </c>
      <c r="AU8" s="2098"/>
      <c r="AV8" s="2109" t="s">
        <v>258</v>
      </c>
      <c r="AW8" s="2109" t="s">
        <v>629</v>
      </c>
      <c r="AX8" s="2109" t="s">
        <v>635</v>
      </c>
      <c r="AY8" s="2109" t="s">
        <v>630</v>
      </c>
      <c r="AZ8" s="2109" t="s">
        <v>636</v>
      </c>
      <c r="BA8" s="2109" t="s">
        <v>637</v>
      </c>
      <c r="BB8" s="2109" t="s">
        <v>638</v>
      </c>
      <c r="BC8" s="2098"/>
      <c r="BD8" s="2109" t="s">
        <v>258</v>
      </c>
      <c r="BE8" s="2109" t="s">
        <v>629</v>
      </c>
      <c r="BF8" s="2109" t="s">
        <v>259</v>
      </c>
      <c r="BG8" s="2109" t="s">
        <v>639</v>
      </c>
      <c r="BH8" s="2107" t="s">
        <v>640</v>
      </c>
      <c r="BI8" s="2108" t="s">
        <v>641</v>
      </c>
      <c r="BJ8" s="2098" t="s">
        <v>642</v>
      </c>
      <c r="BK8" s="2100" t="s">
        <v>643</v>
      </c>
      <c r="BL8" s="2101"/>
      <c r="BM8" s="2101"/>
      <c r="BN8" s="2101"/>
      <c r="BO8" s="2101"/>
      <c r="BP8" s="2102"/>
      <c r="BQ8" s="2046" t="s">
        <v>644</v>
      </c>
      <c r="BR8" s="2100" t="s">
        <v>645</v>
      </c>
      <c r="BS8" s="2101"/>
      <c r="BT8" s="2101"/>
      <c r="BU8" s="2101"/>
      <c r="BV8" s="2101"/>
      <c r="BW8" s="2102"/>
      <c r="BX8" s="2046" t="s">
        <v>646</v>
      </c>
      <c r="BY8" s="2100" t="s">
        <v>647</v>
      </c>
      <c r="BZ8" s="2101"/>
      <c r="CA8" s="2101"/>
      <c r="CB8" s="2101"/>
      <c r="CC8" s="2101"/>
      <c r="CD8" s="2101"/>
      <c r="CE8" s="2102"/>
      <c r="CF8" s="2046" t="s">
        <v>648</v>
      </c>
      <c r="CG8" s="2100" t="s">
        <v>649</v>
      </c>
      <c r="CH8" s="2101"/>
      <c r="CI8" s="2101"/>
      <c r="CJ8" s="2101"/>
      <c r="CK8" s="2101"/>
      <c r="CL8" s="2103" t="s">
        <v>650</v>
      </c>
      <c r="CM8" s="2106" t="s">
        <v>651</v>
      </c>
      <c r="CN8" s="2098" t="s">
        <v>652</v>
      </c>
      <c r="CO8" s="2100" t="s">
        <v>653</v>
      </c>
      <c r="CP8" s="2101"/>
      <c r="CQ8" s="2101"/>
      <c r="CR8" s="2101"/>
      <c r="CS8" s="2101"/>
      <c r="CT8" s="2102"/>
      <c r="CU8" s="2046" t="s">
        <v>654</v>
      </c>
      <c r="CV8" s="2100" t="s">
        <v>655</v>
      </c>
      <c r="CW8" s="2101"/>
      <c r="CX8" s="2101"/>
      <c r="CY8" s="2101"/>
      <c r="CZ8" s="2101"/>
      <c r="DA8" s="2102"/>
      <c r="DB8" s="2046" t="s">
        <v>656</v>
      </c>
      <c r="DC8" s="2100" t="s">
        <v>657</v>
      </c>
      <c r="DD8" s="2101"/>
      <c r="DE8" s="2101"/>
      <c r="DF8" s="2101"/>
      <c r="DG8" s="2101"/>
      <c r="DH8" s="2101"/>
      <c r="DI8" s="2102"/>
      <c r="DJ8" s="2046" t="s">
        <v>658</v>
      </c>
      <c r="DK8" s="2047" t="s">
        <v>659</v>
      </c>
      <c r="DL8" s="2048"/>
      <c r="DM8" s="2048"/>
      <c r="DN8" s="2048"/>
      <c r="DO8" s="2048"/>
      <c r="DP8" s="2183"/>
      <c r="DQ8" s="2030"/>
      <c r="DR8" s="1643"/>
      <c r="DS8" s="2097" t="s">
        <v>660</v>
      </c>
      <c r="DT8" s="821"/>
      <c r="DU8" s="821"/>
      <c r="DV8" s="821"/>
      <c r="DW8" s="822"/>
      <c r="DX8" s="2037" t="s">
        <v>1672</v>
      </c>
      <c r="DY8" s="2037" t="s">
        <v>661</v>
      </c>
      <c r="DZ8" s="2037" t="s">
        <v>662</v>
      </c>
      <c r="EA8" s="2037" t="s">
        <v>663</v>
      </c>
      <c r="EB8" s="2037" t="s">
        <v>664</v>
      </c>
      <c r="EC8" s="2098"/>
      <c r="ED8" s="2038" t="s">
        <v>665</v>
      </c>
      <c r="EE8" s="2039" t="s">
        <v>666</v>
      </c>
      <c r="EF8" s="2040"/>
      <c r="EG8" s="2041"/>
      <c r="EH8" s="2027"/>
      <c r="EI8" s="2045" t="s">
        <v>665</v>
      </c>
      <c r="EJ8" s="2024"/>
      <c r="EK8" s="2043"/>
      <c r="EL8" s="2043"/>
      <c r="EM8" s="2039" t="s">
        <v>699</v>
      </c>
      <c r="EN8" s="2040"/>
      <c r="EO8" s="2024"/>
      <c r="EP8" s="2029" t="s">
        <v>617</v>
      </c>
      <c r="EQ8" s="2043"/>
      <c r="ER8" s="2043"/>
      <c r="ES8" s="2039" t="s">
        <v>699</v>
      </c>
      <c r="ET8" s="2040"/>
      <c r="EU8" s="2024"/>
      <c r="EV8" s="2029" t="s">
        <v>617</v>
      </c>
      <c r="EW8" s="2146"/>
      <c r="EX8" s="2147"/>
      <c r="EY8" s="2129"/>
      <c r="EZ8" s="2146"/>
      <c r="FA8" s="2147"/>
      <c r="FB8" s="2129"/>
      <c r="FC8" s="2148"/>
      <c r="FD8" s="2149"/>
      <c r="FE8" s="2150"/>
      <c r="FF8" s="2043"/>
      <c r="FG8" s="2043"/>
      <c r="FH8" s="2039" t="s">
        <v>699</v>
      </c>
      <c r="FI8" s="2040"/>
      <c r="FJ8" s="2024"/>
      <c r="FK8" s="2029" t="s">
        <v>700</v>
      </c>
      <c r="FL8" s="2011" t="s">
        <v>701</v>
      </c>
      <c r="FM8" s="2011" t="s">
        <v>702</v>
      </c>
      <c r="FN8" s="2011" t="s">
        <v>703</v>
      </c>
      <c r="FO8" s="2011" t="s">
        <v>704</v>
      </c>
      <c r="FP8" s="2011" t="s">
        <v>705</v>
      </c>
      <c r="FQ8" s="2011" t="s">
        <v>706</v>
      </c>
      <c r="FR8" s="2011" t="s">
        <v>707</v>
      </c>
      <c r="FS8" s="2011" t="s">
        <v>708</v>
      </c>
      <c r="FT8" s="2034" t="s">
        <v>483</v>
      </c>
      <c r="FU8" s="710"/>
      <c r="FV8" s="2011" t="s">
        <v>709</v>
      </c>
      <c r="FW8" s="2011" t="s">
        <v>710</v>
      </c>
      <c r="FX8" s="2011" t="s">
        <v>711</v>
      </c>
      <c r="FY8" s="2011" t="s">
        <v>712</v>
      </c>
      <c r="FZ8" s="2011" t="s">
        <v>713</v>
      </c>
      <c r="GA8" s="2011" t="s">
        <v>714</v>
      </c>
      <c r="GB8" s="2011" t="s">
        <v>715</v>
      </c>
      <c r="GC8" s="2011" t="s">
        <v>716</v>
      </c>
      <c r="GD8" s="2011" t="s">
        <v>717</v>
      </c>
      <c r="GE8" s="2011" t="s">
        <v>718</v>
      </c>
      <c r="GF8" s="2034" t="s">
        <v>483</v>
      </c>
      <c r="GG8" s="710"/>
      <c r="GH8" s="2043"/>
      <c r="GI8" s="2024"/>
      <c r="GJ8" s="2024"/>
      <c r="GK8" s="2029" t="s">
        <v>700</v>
      </c>
      <c r="GL8" s="2027"/>
      <c r="GM8" s="2027"/>
      <c r="GN8" s="2125"/>
      <c r="GO8" s="2032" t="s">
        <v>719</v>
      </c>
      <c r="GP8" s="2032" t="s">
        <v>720</v>
      </c>
      <c r="GQ8" s="2126"/>
      <c r="GR8" s="2033" t="s">
        <v>721</v>
      </c>
      <c r="GS8" s="2033" t="s">
        <v>722</v>
      </c>
      <c r="GT8" s="2033" t="s">
        <v>723</v>
      </c>
      <c r="GU8" s="2092"/>
      <c r="GV8" s="2093"/>
      <c r="GW8" s="2129"/>
      <c r="GX8" s="2043"/>
      <c r="GY8" s="2024"/>
      <c r="GZ8" s="2024"/>
      <c r="HA8" s="2029" t="s">
        <v>700</v>
      </c>
      <c r="HB8" s="2092"/>
      <c r="HC8" s="2093"/>
      <c r="HD8" s="2129"/>
      <c r="HE8" s="2043"/>
      <c r="HF8" s="2024"/>
      <c r="HG8" s="2027"/>
      <c r="HH8" s="2029" t="s">
        <v>700</v>
      </c>
      <c r="HI8" s="2092"/>
      <c r="HJ8" s="2093"/>
      <c r="HK8" s="2094"/>
      <c r="HL8" s="2095"/>
      <c r="HM8" s="2095"/>
      <c r="HN8" s="2167"/>
      <c r="HO8" s="2126"/>
      <c r="HP8" s="2174"/>
      <c r="HQ8" s="2096"/>
      <c r="HR8" s="2170"/>
      <c r="HS8" s="2038"/>
      <c r="HT8" s="2096"/>
      <c r="HU8" s="2038"/>
      <c r="HV8" s="2043"/>
      <c r="HW8" s="2096"/>
      <c r="HX8" s="2096"/>
      <c r="HY8" s="2123"/>
      <c r="HZ8" s="2123"/>
      <c r="IA8" s="2096"/>
      <c r="IB8" s="2096"/>
      <c r="IC8" s="2096"/>
      <c r="ID8" s="2096"/>
      <c r="IE8" s="2096"/>
      <c r="IF8" s="2096"/>
      <c r="IG8" s="2043"/>
      <c r="IH8" s="2043"/>
      <c r="II8" s="2038"/>
      <c r="IJ8" s="2017"/>
      <c r="IK8" s="1643"/>
      <c r="IL8" s="2082" t="s">
        <v>782</v>
      </c>
      <c r="IM8" s="2066" t="s">
        <v>783</v>
      </c>
      <c r="IN8" s="2085" t="s">
        <v>784</v>
      </c>
      <c r="IO8" s="2073" t="s">
        <v>846</v>
      </c>
      <c r="IP8" s="2073" t="s">
        <v>785</v>
      </c>
      <c r="IQ8" s="2073" t="s">
        <v>786</v>
      </c>
      <c r="IR8" s="2073" t="s">
        <v>787</v>
      </c>
      <c r="IS8" s="2073" t="s">
        <v>2005</v>
      </c>
      <c r="IT8" s="2073" t="s">
        <v>2006</v>
      </c>
      <c r="IU8" s="2073" t="s">
        <v>2007</v>
      </c>
      <c r="IV8" s="2075" t="s">
        <v>2008</v>
      </c>
      <c r="IW8" s="2109"/>
      <c r="IX8" s="2077" t="s">
        <v>788</v>
      </c>
      <c r="IY8" s="2069" t="s">
        <v>789</v>
      </c>
      <c r="IZ8" s="2069" t="s">
        <v>790</v>
      </c>
      <c r="JA8" s="2109"/>
      <c r="JB8" s="2231"/>
      <c r="JC8" s="2231"/>
      <c r="JD8" s="2231"/>
      <c r="JE8" s="2231"/>
      <c r="JF8" s="2231"/>
      <c r="JG8" s="2176"/>
      <c r="JH8" s="2176"/>
      <c r="JI8" s="2176"/>
      <c r="JJ8" s="2179"/>
      <c r="JK8" s="2144"/>
      <c r="JL8" s="2098"/>
      <c r="JM8" s="2067"/>
      <c r="JN8" s="2067"/>
      <c r="JO8" s="2067"/>
      <c r="JP8" s="2067"/>
      <c r="JQ8" s="2066" t="s">
        <v>675</v>
      </c>
      <c r="JR8" s="2098"/>
      <c r="JS8" s="2067"/>
      <c r="JT8" s="2067"/>
      <c r="JU8" s="2067"/>
      <c r="JV8" s="2067"/>
      <c r="JW8" s="2067"/>
      <c r="JX8" s="2067"/>
      <c r="JY8" s="2067"/>
      <c r="JZ8" s="2067"/>
      <c r="KA8" s="2067"/>
      <c r="KB8" s="2067"/>
      <c r="KC8" s="2066" t="s">
        <v>675</v>
      </c>
      <c r="KD8" s="2122"/>
      <c r="KE8" s="2006"/>
      <c r="KF8" s="2006"/>
      <c r="KG8" s="2006"/>
      <c r="KH8" s="2114"/>
      <c r="KI8" s="2062" t="s">
        <v>1423</v>
      </c>
      <c r="KJ8" s="2062" t="s">
        <v>1424</v>
      </c>
      <c r="KK8" s="2062" t="s">
        <v>1426</v>
      </c>
      <c r="KL8" s="2062" t="s">
        <v>1427</v>
      </c>
      <c r="KM8" s="2062" t="s">
        <v>1428</v>
      </c>
      <c r="KN8" s="2062" t="s">
        <v>1429</v>
      </c>
      <c r="KO8" s="2060" t="s">
        <v>1430</v>
      </c>
      <c r="KP8" s="2062" t="s">
        <v>1431</v>
      </c>
      <c r="KQ8" s="2050" t="s">
        <v>1432</v>
      </c>
      <c r="KR8" s="193"/>
      <c r="KS8" s="2059" t="s">
        <v>1434</v>
      </c>
      <c r="KT8" s="2059" t="s">
        <v>1435</v>
      </c>
      <c r="KU8" s="2059" t="s">
        <v>1436</v>
      </c>
      <c r="KV8" s="2052" t="s">
        <v>1437</v>
      </c>
      <c r="KW8" s="2059" t="s">
        <v>1438</v>
      </c>
      <c r="KX8" s="2052" t="s">
        <v>1439</v>
      </c>
      <c r="KY8" s="2052" t="s">
        <v>1440</v>
      </c>
      <c r="KZ8" s="2052" t="s">
        <v>1441</v>
      </c>
      <c r="LA8" s="2052" t="s">
        <v>1442</v>
      </c>
      <c r="LB8" s="2050" t="s">
        <v>1443</v>
      </c>
      <c r="LC8" s="193"/>
      <c r="LD8" s="2062" t="s">
        <v>1445</v>
      </c>
      <c r="LE8" s="2052" t="s">
        <v>1446</v>
      </c>
      <c r="LF8" s="2052" t="s">
        <v>1447</v>
      </c>
      <c r="LG8" s="2050" t="s">
        <v>1443</v>
      </c>
      <c r="LH8" s="193"/>
      <c r="LI8" s="2056" t="s">
        <v>1449</v>
      </c>
      <c r="LJ8" s="2052" t="s">
        <v>1451</v>
      </c>
      <c r="LK8" s="2052" t="s">
        <v>1452</v>
      </c>
      <c r="LL8" s="2052" t="s">
        <v>1453</v>
      </c>
      <c r="LM8" s="2052" t="s">
        <v>1454</v>
      </c>
      <c r="LN8" s="2052" t="s">
        <v>1455</v>
      </c>
      <c r="LO8" s="2063" t="s">
        <v>1456</v>
      </c>
      <c r="LP8" s="193"/>
      <c r="LQ8" s="2119"/>
      <c r="LR8" s="2062" t="s">
        <v>1459</v>
      </c>
      <c r="LS8" s="2062" t="s">
        <v>1424</v>
      </c>
      <c r="LT8" s="2062" t="s">
        <v>1426</v>
      </c>
      <c r="LU8" s="2062" t="s">
        <v>1427</v>
      </c>
      <c r="LV8" s="2062" t="s">
        <v>1428</v>
      </c>
      <c r="LW8" s="2062" t="s">
        <v>1429</v>
      </c>
      <c r="LX8" s="2060" t="s">
        <v>1430</v>
      </c>
      <c r="LY8" s="2062" t="s">
        <v>1431</v>
      </c>
      <c r="LZ8" s="2050" t="s">
        <v>1432</v>
      </c>
      <c r="MA8" s="193"/>
      <c r="MB8" s="2059" t="s">
        <v>1461</v>
      </c>
      <c r="MC8" s="2059" t="s">
        <v>1462</v>
      </c>
      <c r="MD8" s="2059" t="s">
        <v>1463</v>
      </c>
      <c r="ME8" s="2052" t="s">
        <v>1464</v>
      </c>
      <c r="MF8" s="2059" t="s">
        <v>1465</v>
      </c>
      <c r="MG8" s="2052" t="s">
        <v>1466</v>
      </c>
      <c r="MH8" s="2052" t="s">
        <v>1467</v>
      </c>
      <c r="MI8" s="2052" t="s">
        <v>1468</v>
      </c>
      <c r="MJ8" s="2052" t="s">
        <v>1469</v>
      </c>
      <c r="MK8" s="2050" t="s">
        <v>1470</v>
      </c>
      <c r="ML8" s="2050" t="s">
        <v>1471</v>
      </c>
      <c r="MM8" s="193"/>
      <c r="MN8" s="2056" t="s">
        <v>1472</v>
      </c>
      <c r="MO8" s="2057" t="s">
        <v>1475</v>
      </c>
      <c r="MP8" s="520" t="s">
        <v>1477</v>
      </c>
      <c r="MQ8" s="577"/>
      <c r="MR8" s="577"/>
      <c r="MS8" s="577"/>
      <c r="MT8" s="577"/>
      <c r="MU8" s="577"/>
      <c r="MV8" s="577"/>
      <c r="MW8" s="577"/>
      <c r="MX8" s="518"/>
      <c r="MY8" s="577"/>
      <c r="MZ8" s="520" t="s">
        <v>1488</v>
      </c>
      <c r="NA8" s="577"/>
      <c r="NB8" s="577"/>
      <c r="NC8" s="577"/>
      <c r="ND8" s="577"/>
      <c r="NE8" s="577"/>
      <c r="NF8" s="577"/>
      <c r="NG8" s="577"/>
      <c r="NH8" s="518"/>
      <c r="NI8" s="577"/>
      <c r="NJ8" s="2053" t="s">
        <v>1491</v>
      </c>
      <c r="NK8" s="693"/>
      <c r="NL8" s="820"/>
      <c r="NM8" s="2008" t="s">
        <v>1495</v>
      </c>
      <c r="NN8" s="2008" t="s">
        <v>1496</v>
      </c>
      <c r="NO8" s="2008" t="s">
        <v>1497</v>
      </c>
      <c r="NP8" s="2008" t="s">
        <v>1498</v>
      </c>
      <c r="NQ8" s="2050" t="s">
        <v>1499</v>
      </c>
      <c r="NR8" s="193"/>
      <c r="NS8" s="2008" t="s">
        <v>1501</v>
      </c>
      <c r="NT8" s="2008" t="s">
        <v>1435</v>
      </c>
      <c r="NU8" s="2008" t="s">
        <v>1436</v>
      </c>
      <c r="NV8" s="2052" t="s">
        <v>1502</v>
      </c>
      <c r="NW8" s="2052" t="s">
        <v>1503</v>
      </c>
      <c r="NX8" s="2052" t="s">
        <v>1504</v>
      </c>
      <c r="NY8" s="2008" t="s">
        <v>1505</v>
      </c>
      <c r="NZ8" s="2050" t="s">
        <v>1506</v>
      </c>
      <c r="OA8" s="526"/>
      <c r="OB8" s="1630"/>
    </row>
    <row r="9" spans="1:392" s="574" customFormat="1" ht="13.5" customHeight="1">
      <c r="A9" s="2038"/>
      <c r="B9" s="2051"/>
      <c r="C9" s="2051"/>
      <c r="D9" s="2038"/>
      <c r="E9" s="2220"/>
      <c r="F9" s="2210"/>
      <c r="G9" s="2222"/>
      <c r="H9" s="2024"/>
      <c r="I9" s="2051"/>
      <c r="J9" s="2205"/>
      <c r="K9" s="2123"/>
      <c r="L9" s="2131"/>
      <c r="M9" s="2183"/>
      <c r="N9" s="2213"/>
      <c r="O9" s="2213"/>
      <c r="P9" s="2051"/>
      <c r="Q9" s="2024"/>
      <c r="R9" s="2051"/>
      <c r="S9" s="2051"/>
      <c r="T9" s="2017"/>
      <c r="U9" s="2190"/>
      <c r="V9" s="2190"/>
      <c r="W9" s="2190"/>
      <c r="X9" s="2190"/>
      <c r="Y9" s="2190"/>
      <c r="Z9" s="2190"/>
      <c r="AA9" s="2190"/>
      <c r="AB9" s="2190"/>
      <c r="AC9" s="2190"/>
      <c r="AD9" s="2190"/>
      <c r="AE9" s="2109"/>
      <c r="AF9" s="2106"/>
      <c r="AG9" s="2098"/>
      <c r="AH9" s="2109"/>
      <c r="AI9" s="2109"/>
      <c r="AJ9" s="2109"/>
      <c r="AK9" s="2109"/>
      <c r="AL9" s="2109"/>
      <c r="AM9" s="2109"/>
      <c r="AN9" s="2098"/>
      <c r="AO9" s="2109"/>
      <c r="AP9" s="2109"/>
      <c r="AQ9" s="2109"/>
      <c r="AR9" s="2109"/>
      <c r="AS9" s="2109"/>
      <c r="AT9" s="2109"/>
      <c r="AU9" s="2098"/>
      <c r="AV9" s="2109"/>
      <c r="AW9" s="2109"/>
      <c r="AX9" s="2109"/>
      <c r="AY9" s="2109"/>
      <c r="AZ9" s="2109"/>
      <c r="BA9" s="2109"/>
      <c r="BB9" s="2109"/>
      <c r="BC9" s="2098"/>
      <c r="BD9" s="2109"/>
      <c r="BE9" s="2109"/>
      <c r="BF9" s="2109"/>
      <c r="BG9" s="2109"/>
      <c r="BH9" s="2107"/>
      <c r="BI9" s="2106"/>
      <c r="BJ9" s="2098"/>
      <c r="BK9" s="2024" t="s">
        <v>258</v>
      </c>
      <c r="BL9" s="2024" t="s">
        <v>629</v>
      </c>
      <c r="BM9" s="2024" t="s">
        <v>630</v>
      </c>
      <c r="BN9" s="2024" t="s">
        <v>631</v>
      </c>
      <c r="BO9" s="2027" t="s">
        <v>259</v>
      </c>
      <c r="BP9" s="2051" t="s">
        <v>632</v>
      </c>
      <c r="BQ9" s="2043"/>
      <c r="BR9" s="2024" t="s">
        <v>258</v>
      </c>
      <c r="BS9" s="2024" t="s">
        <v>629</v>
      </c>
      <c r="BT9" s="2024" t="s">
        <v>630</v>
      </c>
      <c r="BU9" s="2024" t="s">
        <v>259</v>
      </c>
      <c r="BV9" s="2027" t="s">
        <v>667</v>
      </c>
      <c r="BW9" s="2023" t="s">
        <v>1669</v>
      </c>
      <c r="BX9" s="2043"/>
      <c r="BY9" s="2024" t="s">
        <v>258</v>
      </c>
      <c r="BZ9" s="2024" t="s">
        <v>629</v>
      </c>
      <c r="CA9" s="2024" t="s">
        <v>635</v>
      </c>
      <c r="CB9" s="2024" t="s">
        <v>630</v>
      </c>
      <c r="CC9" s="2024" t="s">
        <v>636</v>
      </c>
      <c r="CD9" s="2027" t="s">
        <v>669</v>
      </c>
      <c r="CE9" s="2023" t="s">
        <v>670</v>
      </c>
      <c r="CF9" s="2043"/>
      <c r="CG9" s="2024" t="s">
        <v>258</v>
      </c>
      <c r="CH9" s="2024" t="s">
        <v>629</v>
      </c>
      <c r="CI9" s="2024" t="s">
        <v>259</v>
      </c>
      <c r="CJ9" s="2027" t="s">
        <v>639</v>
      </c>
      <c r="CK9" s="2027" t="s">
        <v>640</v>
      </c>
      <c r="CL9" s="2104"/>
      <c r="CM9" s="2106"/>
      <c r="CN9" s="2098"/>
      <c r="CO9" s="2024" t="s">
        <v>258</v>
      </c>
      <c r="CP9" s="2024" t="s">
        <v>629</v>
      </c>
      <c r="CQ9" s="2024" t="s">
        <v>630</v>
      </c>
      <c r="CR9" s="2024" t="s">
        <v>631</v>
      </c>
      <c r="CS9" s="2027" t="s">
        <v>259</v>
      </c>
      <c r="CT9" s="2051" t="s">
        <v>632</v>
      </c>
      <c r="CU9" s="2043"/>
      <c r="CV9" s="2024" t="s">
        <v>258</v>
      </c>
      <c r="CW9" s="2024" t="s">
        <v>629</v>
      </c>
      <c r="CX9" s="2024" t="s">
        <v>630</v>
      </c>
      <c r="CY9" s="2024" t="s">
        <v>259</v>
      </c>
      <c r="CZ9" s="2027" t="s">
        <v>667</v>
      </c>
      <c r="DA9" s="2023" t="s">
        <v>668</v>
      </c>
      <c r="DB9" s="2043"/>
      <c r="DC9" s="2024" t="s">
        <v>258</v>
      </c>
      <c r="DD9" s="2024" t="s">
        <v>629</v>
      </c>
      <c r="DE9" s="2024" t="s">
        <v>635</v>
      </c>
      <c r="DF9" s="2024" t="s">
        <v>630</v>
      </c>
      <c r="DG9" s="2024" t="s">
        <v>636</v>
      </c>
      <c r="DH9" s="2027" t="s">
        <v>669</v>
      </c>
      <c r="DI9" s="2023" t="s">
        <v>670</v>
      </c>
      <c r="DJ9" s="2043"/>
      <c r="DK9" s="2024" t="s">
        <v>258</v>
      </c>
      <c r="DL9" s="2024" t="s">
        <v>629</v>
      </c>
      <c r="DM9" s="2024" t="s">
        <v>259</v>
      </c>
      <c r="DN9" s="2027" t="s">
        <v>1670</v>
      </c>
      <c r="DO9" s="2027" t="s">
        <v>1671</v>
      </c>
      <c r="DP9" s="2183"/>
      <c r="DQ9" s="2030"/>
      <c r="DR9" s="1643"/>
      <c r="DS9" s="2043"/>
      <c r="DT9" s="2011" t="s">
        <v>671</v>
      </c>
      <c r="DU9" s="2011" t="s">
        <v>1151</v>
      </c>
      <c r="DV9" s="2034" t="s">
        <v>483</v>
      </c>
      <c r="DW9" s="709"/>
      <c r="DX9" s="2017"/>
      <c r="DY9" s="2017"/>
      <c r="DZ9" s="2017"/>
      <c r="EA9" s="2017"/>
      <c r="EB9" s="2017"/>
      <c r="EC9" s="2098"/>
      <c r="ED9" s="2038"/>
      <c r="EE9" s="2023" t="s">
        <v>672</v>
      </c>
      <c r="EF9" s="2023" t="s">
        <v>673</v>
      </c>
      <c r="EG9" s="2023" t="s">
        <v>674</v>
      </c>
      <c r="EH9" s="2027"/>
      <c r="EI9" s="2045"/>
      <c r="EJ9" s="2024"/>
      <c r="EK9" s="2043"/>
      <c r="EL9" s="2043"/>
      <c r="EM9" s="2023" t="s">
        <v>724</v>
      </c>
      <c r="EN9" s="2026" t="s">
        <v>673</v>
      </c>
      <c r="EO9" s="2024"/>
      <c r="EP9" s="2030"/>
      <c r="EQ9" s="2043"/>
      <c r="ER9" s="2043"/>
      <c r="ES9" s="2023" t="s">
        <v>724</v>
      </c>
      <c r="ET9" s="2026" t="s">
        <v>673</v>
      </c>
      <c r="EU9" s="2024"/>
      <c r="EV9" s="2030"/>
      <c r="EW9" s="2021" t="s">
        <v>725</v>
      </c>
      <c r="EX9" s="2021" t="s">
        <v>726</v>
      </c>
      <c r="EY9" s="2022" t="s">
        <v>727</v>
      </c>
      <c r="EZ9" s="2021" t="s">
        <v>725</v>
      </c>
      <c r="FA9" s="2021" t="s">
        <v>726</v>
      </c>
      <c r="FB9" s="2022" t="s">
        <v>727</v>
      </c>
      <c r="FC9" s="2021" t="s">
        <v>725</v>
      </c>
      <c r="FD9" s="2021" t="s">
        <v>726</v>
      </c>
      <c r="FE9" s="2022" t="s">
        <v>727</v>
      </c>
      <c r="FF9" s="2043"/>
      <c r="FG9" s="2043"/>
      <c r="FH9" s="2023" t="s">
        <v>724</v>
      </c>
      <c r="FI9" s="2026" t="s">
        <v>673</v>
      </c>
      <c r="FJ9" s="2024"/>
      <c r="FK9" s="2030"/>
      <c r="FL9" s="2017"/>
      <c r="FM9" s="2017"/>
      <c r="FN9" s="2017"/>
      <c r="FO9" s="2017"/>
      <c r="FP9" s="2017"/>
      <c r="FQ9" s="2017"/>
      <c r="FR9" s="2017"/>
      <c r="FS9" s="2017"/>
      <c r="FT9" s="2017"/>
      <c r="FU9" s="2011" t="s">
        <v>675</v>
      </c>
      <c r="FV9" s="2017"/>
      <c r="FW9" s="2017"/>
      <c r="FX9" s="2017"/>
      <c r="FY9" s="2017"/>
      <c r="FZ9" s="2017"/>
      <c r="GA9" s="2017"/>
      <c r="GB9" s="2017"/>
      <c r="GC9" s="2017"/>
      <c r="GD9" s="2017"/>
      <c r="GE9" s="2017"/>
      <c r="GF9" s="2017"/>
      <c r="GG9" s="2011" t="s">
        <v>675</v>
      </c>
      <c r="GH9" s="2043"/>
      <c r="GI9" s="2024"/>
      <c r="GJ9" s="2024"/>
      <c r="GK9" s="2030"/>
      <c r="GL9" s="2027"/>
      <c r="GM9" s="2027"/>
      <c r="GN9" s="2126"/>
      <c r="GO9" s="1643"/>
      <c r="GP9" s="1643"/>
      <c r="GQ9" s="2126"/>
      <c r="GR9" s="2030"/>
      <c r="GS9" s="2030"/>
      <c r="GT9" s="2030"/>
      <c r="GU9" s="2019" t="s">
        <v>725</v>
      </c>
      <c r="GV9" s="2021" t="s">
        <v>726</v>
      </c>
      <c r="GW9" s="2022" t="s">
        <v>727</v>
      </c>
      <c r="GX9" s="2043"/>
      <c r="GY9" s="2024"/>
      <c r="GZ9" s="2024"/>
      <c r="HA9" s="2030"/>
      <c r="HB9" s="2019" t="s">
        <v>725</v>
      </c>
      <c r="HC9" s="2021" t="s">
        <v>726</v>
      </c>
      <c r="HD9" s="2022" t="s">
        <v>727</v>
      </c>
      <c r="HE9" s="2043"/>
      <c r="HF9" s="2024"/>
      <c r="HG9" s="2027"/>
      <c r="HH9" s="2080"/>
      <c r="HI9" s="2021" t="s">
        <v>725</v>
      </c>
      <c r="HJ9" s="2021" t="s">
        <v>726</v>
      </c>
      <c r="HK9" s="2022" t="s">
        <v>727</v>
      </c>
      <c r="HL9" s="2095"/>
      <c r="HM9" s="2095"/>
      <c r="HN9" s="2167"/>
      <c r="HO9" s="2126"/>
      <c r="HP9" s="2174"/>
      <c r="HQ9" s="2096"/>
      <c r="HR9" s="2170"/>
      <c r="HS9" s="2038"/>
      <c r="HT9" s="2096"/>
      <c r="HU9" s="2038"/>
      <c r="HV9" s="2043"/>
      <c r="HW9" s="2096"/>
      <c r="HX9" s="2096"/>
      <c r="HY9" s="2123"/>
      <c r="HZ9" s="2123"/>
      <c r="IA9" s="2096"/>
      <c r="IB9" s="2096"/>
      <c r="IC9" s="2096"/>
      <c r="ID9" s="2096"/>
      <c r="IE9" s="2096"/>
      <c r="IF9" s="2096"/>
      <c r="IG9" s="2043"/>
      <c r="IH9" s="2043"/>
      <c r="II9" s="2038"/>
      <c r="IJ9" s="2017"/>
      <c r="IK9" s="1643"/>
      <c r="IL9" s="2083"/>
      <c r="IM9" s="2067"/>
      <c r="IN9" s="2086"/>
      <c r="IO9" s="2074"/>
      <c r="IP9" s="2074"/>
      <c r="IQ9" s="2074"/>
      <c r="IR9" s="2074"/>
      <c r="IS9" s="2074"/>
      <c r="IT9" s="2074"/>
      <c r="IU9" s="2074"/>
      <c r="IV9" s="2076"/>
      <c r="IW9" s="2109"/>
      <c r="IX9" s="2078"/>
      <c r="IY9" s="2070"/>
      <c r="IZ9" s="2070"/>
      <c r="JA9" s="2109"/>
      <c r="JB9" s="2231"/>
      <c r="JC9" s="2231"/>
      <c r="JD9" s="2231"/>
      <c r="JE9" s="2231"/>
      <c r="JF9" s="2231"/>
      <c r="JG9" s="2176"/>
      <c r="JH9" s="2176"/>
      <c r="JI9" s="2176"/>
      <c r="JJ9" s="2179"/>
      <c r="JK9" s="2144"/>
      <c r="JL9" s="2098"/>
      <c r="JM9" s="2067"/>
      <c r="JN9" s="2067"/>
      <c r="JO9" s="2067"/>
      <c r="JP9" s="2067"/>
      <c r="JQ9" s="2067"/>
      <c r="JR9" s="2098"/>
      <c r="JS9" s="2067"/>
      <c r="JT9" s="2067"/>
      <c r="JU9" s="2067"/>
      <c r="JV9" s="2067"/>
      <c r="JW9" s="2067"/>
      <c r="JX9" s="2067"/>
      <c r="JY9" s="2067"/>
      <c r="JZ9" s="2067"/>
      <c r="KA9" s="2067"/>
      <c r="KB9" s="2067"/>
      <c r="KC9" s="2067"/>
      <c r="KD9" s="2122"/>
      <c r="KE9" s="2006"/>
      <c r="KF9" s="2006"/>
      <c r="KG9" s="2006"/>
      <c r="KH9" s="2114"/>
      <c r="KI9" s="2060"/>
      <c r="KJ9" s="2060"/>
      <c r="KK9" s="2060"/>
      <c r="KL9" s="2060"/>
      <c r="KM9" s="2060"/>
      <c r="KN9" s="2060"/>
      <c r="KO9" s="2060"/>
      <c r="KP9" s="2060"/>
      <c r="KQ9" s="2005"/>
      <c r="KR9" s="2005" t="s">
        <v>675</v>
      </c>
      <c r="KS9" s="2060"/>
      <c r="KT9" s="2060"/>
      <c r="KU9" s="2060"/>
      <c r="KV9" s="2005"/>
      <c r="KW9" s="2060"/>
      <c r="KX9" s="2005"/>
      <c r="KY9" s="2005"/>
      <c r="KZ9" s="2005"/>
      <c r="LA9" s="2005"/>
      <c r="LB9" s="2005"/>
      <c r="LC9" s="2005" t="s">
        <v>675</v>
      </c>
      <c r="LD9" s="2060"/>
      <c r="LE9" s="2005"/>
      <c r="LF9" s="2005"/>
      <c r="LG9" s="2005"/>
      <c r="LH9" s="2005" t="s">
        <v>675</v>
      </c>
      <c r="LI9" s="2012"/>
      <c r="LJ9" s="2005"/>
      <c r="LK9" s="2005"/>
      <c r="LL9" s="2005"/>
      <c r="LM9" s="2005"/>
      <c r="LN9" s="2005"/>
      <c r="LO9" s="2064"/>
      <c r="LP9" s="2005" t="s">
        <v>675</v>
      </c>
      <c r="LQ9" s="2119"/>
      <c r="LR9" s="2060"/>
      <c r="LS9" s="2060"/>
      <c r="LT9" s="2060"/>
      <c r="LU9" s="2060"/>
      <c r="LV9" s="2060"/>
      <c r="LW9" s="2060"/>
      <c r="LX9" s="2060"/>
      <c r="LY9" s="2060"/>
      <c r="LZ9" s="2005"/>
      <c r="MA9" s="2005" t="s">
        <v>675</v>
      </c>
      <c r="MB9" s="2060"/>
      <c r="MC9" s="2060"/>
      <c r="MD9" s="2060"/>
      <c r="ME9" s="2005"/>
      <c r="MF9" s="2060"/>
      <c r="MG9" s="2005"/>
      <c r="MH9" s="2005"/>
      <c r="MI9" s="2005"/>
      <c r="MJ9" s="2005"/>
      <c r="MK9" s="2005"/>
      <c r="ML9" s="2005"/>
      <c r="MM9" s="2005" t="s">
        <v>675</v>
      </c>
      <c r="MN9" s="2012"/>
      <c r="MO9" s="2014"/>
      <c r="MP9" s="2014" t="s">
        <v>1476</v>
      </c>
      <c r="MQ9" s="2012" t="s">
        <v>1484</v>
      </c>
      <c r="MR9" s="2012" t="s">
        <v>1485</v>
      </c>
      <c r="MS9" s="2012" t="s">
        <v>1478</v>
      </c>
      <c r="MT9" s="2012" t="s">
        <v>1479</v>
      </c>
      <c r="MU9" s="2012" t="s">
        <v>1480</v>
      </c>
      <c r="MV9" s="2012" t="s">
        <v>1481</v>
      </c>
      <c r="MW9" s="2012" t="s">
        <v>1482</v>
      </c>
      <c r="MX9" s="2012" t="s">
        <v>1483</v>
      </c>
      <c r="MY9" s="2215" t="s">
        <v>483</v>
      </c>
      <c r="MZ9" s="2014" t="s">
        <v>1486</v>
      </c>
      <c r="NA9" s="2012" t="s">
        <v>1484</v>
      </c>
      <c r="NB9" s="2012" t="s">
        <v>1485</v>
      </c>
      <c r="NC9" s="2012" t="s">
        <v>1478</v>
      </c>
      <c r="ND9" s="2012" t="s">
        <v>1479</v>
      </c>
      <c r="NE9" s="2012" t="s">
        <v>1480</v>
      </c>
      <c r="NF9" s="2012" t="s">
        <v>1481</v>
      </c>
      <c r="NG9" s="2012" t="s">
        <v>1482</v>
      </c>
      <c r="NH9" s="2012" t="s">
        <v>1483</v>
      </c>
      <c r="NI9" s="2215" t="s">
        <v>483</v>
      </c>
      <c r="NJ9" s="2054"/>
      <c r="NK9" s="2054" t="s">
        <v>1492</v>
      </c>
      <c r="NL9" s="2055" t="s">
        <v>1493</v>
      </c>
      <c r="NM9" s="2005"/>
      <c r="NN9" s="2005"/>
      <c r="NO9" s="2005"/>
      <c r="NP9" s="2005"/>
      <c r="NQ9" s="2005"/>
      <c r="NR9" s="2005" t="s">
        <v>675</v>
      </c>
      <c r="NS9" s="2005"/>
      <c r="NT9" s="2005"/>
      <c r="NU9" s="2005"/>
      <c r="NV9" s="2005"/>
      <c r="NW9" s="2005"/>
      <c r="NX9" s="2005"/>
      <c r="NY9" s="2005"/>
      <c r="NZ9" s="2005"/>
      <c r="OA9" s="2008" t="s">
        <v>675</v>
      </c>
      <c r="OB9" s="1630"/>
    </row>
    <row r="10" spans="1:392" s="574" customFormat="1">
      <c r="A10" s="2038"/>
      <c r="B10" s="2051"/>
      <c r="C10" s="2051"/>
      <c r="D10" s="2038"/>
      <c r="E10" s="2220"/>
      <c r="F10" s="2210"/>
      <c r="G10" s="2222"/>
      <c r="H10" s="2024"/>
      <c r="I10" s="2051"/>
      <c r="J10" s="2205"/>
      <c r="K10" s="2123"/>
      <c r="L10" s="2131"/>
      <c r="M10" s="2183"/>
      <c r="N10" s="2213"/>
      <c r="O10" s="2213"/>
      <c r="P10" s="2051"/>
      <c r="Q10" s="2024"/>
      <c r="R10" s="2051"/>
      <c r="S10" s="2051"/>
      <c r="T10" s="2017"/>
      <c r="U10" s="2190"/>
      <c r="V10" s="2190"/>
      <c r="W10" s="2190"/>
      <c r="X10" s="2190"/>
      <c r="Y10" s="2190"/>
      <c r="Z10" s="2190"/>
      <c r="AA10" s="2190"/>
      <c r="AB10" s="2190"/>
      <c r="AC10" s="2190"/>
      <c r="AD10" s="2190"/>
      <c r="AE10" s="2109"/>
      <c r="AF10" s="2106"/>
      <c r="AG10" s="2098"/>
      <c r="AH10" s="2109"/>
      <c r="AI10" s="2109"/>
      <c r="AJ10" s="2109"/>
      <c r="AK10" s="2109"/>
      <c r="AL10" s="2109"/>
      <c r="AM10" s="2109"/>
      <c r="AN10" s="2098"/>
      <c r="AO10" s="2109"/>
      <c r="AP10" s="2109"/>
      <c r="AQ10" s="2109"/>
      <c r="AR10" s="2109"/>
      <c r="AS10" s="2109"/>
      <c r="AT10" s="2109"/>
      <c r="AU10" s="2098"/>
      <c r="AV10" s="2109"/>
      <c r="AW10" s="2109"/>
      <c r="AX10" s="2109"/>
      <c r="AY10" s="2109"/>
      <c r="AZ10" s="2109"/>
      <c r="BA10" s="2109"/>
      <c r="BB10" s="2109"/>
      <c r="BC10" s="2098"/>
      <c r="BD10" s="2109"/>
      <c r="BE10" s="2109"/>
      <c r="BF10" s="2109"/>
      <c r="BG10" s="2109"/>
      <c r="BH10" s="2107"/>
      <c r="BI10" s="2106"/>
      <c r="BJ10" s="2098"/>
      <c r="BK10" s="2024"/>
      <c r="BL10" s="2024"/>
      <c r="BM10" s="2024"/>
      <c r="BN10" s="2024"/>
      <c r="BO10" s="2027"/>
      <c r="BP10" s="2051"/>
      <c r="BQ10" s="2043"/>
      <c r="BR10" s="2024"/>
      <c r="BS10" s="2024"/>
      <c r="BT10" s="2024"/>
      <c r="BU10" s="2024"/>
      <c r="BV10" s="2027"/>
      <c r="BW10" s="2024"/>
      <c r="BX10" s="2043"/>
      <c r="BY10" s="2024"/>
      <c r="BZ10" s="2024"/>
      <c r="CA10" s="2024"/>
      <c r="CB10" s="2024"/>
      <c r="CC10" s="2024"/>
      <c r="CD10" s="2027"/>
      <c r="CE10" s="2024"/>
      <c r="CF10" s="2043"/>
      <c r="CG10" s="2024"/>
      <c r="CH10" s="2024"/>
      <c r="CI10" s="2024"/>
      <c r="CJ10" s="2027"/>
      <c r="CK10" s="2027"/>
      <c r="CL10" s="2104"/>
      <c r="CM10" s="2106"/>
      <c r="CN10" s="2098"/>
      <c r="CO10" s="2024"/>
      <c r="CP10" s="2024"/>
      <c r="CQ10" s="2024"/>
      <c r="CR10" s="2024"/>
      <c r="CS10" s="2027"/>
      <c r="CT10" s="2051"/>
      <c r="CU10" s="2043"/>
      <c r="CV10" s="2024"/>
      <c r="CW10" s="2024"/>
      <c r="CX10" s="2024"/>
      <c r="CY10" s="2024"/>
      <c r="CZ10" s="2027"/>
      <c r="DA10" s="2024"/>
      <c r="DB10" s="2043"/>
      <c r="DC10" s="2024"/>
      <c r="DD10" s="2024"/>
      <c r="DE10" s="2024"/>
      <c r="DF10" s="2024"/>
      <c r="DG10" s="2024"/>
      <c r="DH10" s="2027"/>
      <c r="DI10" s="2024"/>
      <c r="DJ10" s="2043"/>
      <c r="DK10" s="2024"/>
      <c r="DL10" s="2024"/>
      <c r="DM10" s="2024"/>
      <c r="DN10" s="2027"/>
      <c r="DO10" s="2027"/>
      <c r="DP10" s="2183"/>
      <c r="DQ10" s="2030"/>
      <c r="DR10" s="1643"/>
      <c r="DS10" s="2043"/>
      <c r="DT10" s="1643"/>
      <c r="DU10" s="1643"/>
      <c r="DV10" s="2035"/>
      <c r="DW10" s="2011" t="s">
        <v>675</v>
      </c>
      <c r="DX10" s="2017"/>
      <c r="DY10" s="2017"/>
      <c r="DZ10" s="2017"/>
      <c r="EA10" s="2017"/>
      <c r="EB10" s="2017"/>
      <c r="EC10" s="2098"/>
      <c r="ED10" s="2038"/>
      <c r="EE10" s="2024"/>
      <c r="EF10" s="2024"/>
      <c r="EG10" s="2024"/>
      <c r="EH10" s="2027"/>
      <c r="EI10" s="2045"/>
      <c r="EJ10" s="2024"/>
      <c r="EK10" s="2043"/>
      <c r="EL10" s="2043"/>
      <c r="EM10" s="2024"/>
      <c r="EN10" s="2027"/>
      <c r="EO10" s="2024"/>
      <c r="EP10" s="2030"/>
      <c r="EQ10" s="2043"/>
      <c r="ER10" s="2043"/>
      <c r="ES10" s="2024"/>
      <c r="ET10" s="2027"/>
      <c r="EU10" s="2024"/>
      <c r="EV10" s="2030"/>
      <c r="EW10" s="2019"/>
      <c r="EX10" s="2019"/>
      <c r="EY10" s="1646"/>
      <c r="EZ10" s="2019"/>
      <c r="FA10" s="2019"/>
      <c r="FB10" s="1646"/>
      <c r="FC10" s="2019"/>
      <c r="FD10" s="2019"/>
      <c r="FE10" s="1646"/>
      <c r="FF10" s="2043"/>
      <c r="FG10" s="2043"/>
      <c r="FH10" s="2024"/>
      <c r="FI10" s="2027"/>
      <c r="FJ10" s="2024"/>
      <c r="FK10" s="2030"/>
      <c r="FL10" s="2017"/>
      <c r="FM10" s="2017"/>
      <c r="FN10" s="2017"/>
      <c r="FO10" s="2017"/>
      <c r="FP10" s="2017"/>
      <c r="FQ10" s="2017"/>
      <c r="FR10" s="2017"/>
      <c r="FS10" s="2017"/>
      <c r="FT10" s="2017"/>
      <c r="FU10" s="2017"/>
      <c r="FV10" s="2017"/>
      <c r="FW10" s="2017"/>
      <c r="FX10" s="2017"/>
      <c r="FY10" s="2017"/>
      <c r="FZ10" s="2017"/>
      <c r="GA10" s="2017"/>
      <c r="GB10" s="2017"/>
      <c r="GC10" s="2017"/>
      <c r="GD10" s="2017"/>
      <c r="GE10" s="2017"/>
      <c r="GF10" s="2017"/>
      <c r="GG10" s="2017"/>
      <c r="GH10" s="2043"/>
      <c r="GI10" s="2024"/>
      <c r="GJ10" s="2024"/>
      <c r="GK10" s="2030"/>
      <c r="GL10" s="2027"/>
      <c r="GM10" s="2027"/>
      <c r="GN10" s="2126"/>
      <c r="GO10" s="1643"/>
      <c r="GP10" s="1643"/>
      <c r="GQ10" s="2126"/>
      <c r="GR10" s="2030"/>
      <c r="GS10" s="2030"/>
      <c r="GT10" s="2030"/>
      <c r="GU10" s="2019"/>
      <c r="GV10" s="2019"/>
      <c r="GW10" s="1646"/>
      <c r="GX10" s="2043"/>
      <c r="GY10" s="2024"/>
      <c r="GZ10" s="2024"/>
      <c r="HA10" s="2030"/>
      <c r="HB10" s="2019"/>
      <c r="HC10" s="2019"/>
      <c r="HD10" s="1646"/>
      <c r="HE10" s="2043"/>
      <c r="HF10" s="2024"/>
      <c r="HG10" s="2027"/>
      <c r="HH10" s="2080"/>
      <c r="HI10" s="2019"/>
      <c r="HJ10" s="2019"/>
      <c r="HK10" s="2087"/>
      <c r="HL10" s="2095"/>
      <c r="HM10" s="2095"/>
      <c r="HN10" s="2167"/>
      <c r="HO10" s="2126"/>
      <c r="HP10" s="2174"/>
      <c r="HQ10" s="2096"/>
      <c r="HR10" s="2170"/>
      <c r="HS10" s="2038"/>
      <c r="HT10" s="2096"/>
      <c r="HU10" s="2038"/>
      <c r="HV10" s="2043"/>
      <c r="HW10" s="2096"/>
      <c r="HX10" s="2096"/>
      <c r="HY10" s="2123"/>
      <c r="HZ10" s="2123"/>
      <c r="IA10" s="2096"/>
      <c r="IB10" s="2096"/>
      <c r="IC10" s="2096"/>
      <c r="ID10" s="2096"/>
      <c r="IE10" s="2096"/>
      <c r="IF10" s="2096"/>
      <c r="IG10" s="2043"/>
      <c r="IH10" s="2043"/>
      <c r="II10" s="2038"/>
      <c r="IJ10" s="2017"/>
      <c r="IK10" s="1643"/>
      <c r="IL10" s="2083"/>
      <c r="IM10" s="2067"/>
      <c r="IN10" s="2086"/>
      <c r="IO10" s="2074"/>
      <c r="IP10" s="2074"/>
      <c r="IQ10" s="2074"/>
      <c r="IR10" s="2074"/>
      <c r="IS10" s="2074"/>
      <c r="IT10" s="2074"/>
      <c r="IU10" s="2074"/>
      <c r="IV10" s="2076"/>
      <c r="IW10" s="2109"/>
      <c r="IX10" s="2078"/>
      <c r="IY10" s="2070"/>
      <c r="IZ10" s="2070"/>
      <c r="JA10" s="2109"/>
      <c r="JB10" s="2231"/>
      <c r="JC10" s="2231"/>
      <c r="JD10" s="2231"/>
      <c r="JE10" s="2231"/>
      <c r="JF10" s="2231"/>
      <c r="JG10" s="2176"/>
      <c r="JH10" s="2176"/>
      <c r="JI10" s="2176"/>
      <c r="JJ10" s="2179"/>
      <c r="JK10" s="2144"/>
      <c r="JL10" s="2098"/>
      <c r="JM10" s="2067"/>
      <c r="JN10" s="2067"/>
      <c r="JO10" s="2067"/>
      <c r="JP10" s="2067"/>
      <c r="JQ10" s="2067"/>
      <c r="JR10" s="2098"/>
      <c r="JS10" s="2067"/>
      <c r="JT10" s="2067"/>
      <c r="JU10" s="2067"/>
      <c r="JV10" s="2067"/>
      <c r="JW10" s="2067"/>
      <c r="JX10" s="2067"/>
      <c r="JY10" s="2067"/>
      <c r="JZ10" s="2067"/>
      <c r="KA10" s="2067"/>
      <c r="KB10" s="2067"/>
      <c r="KC10" s="2067"/>
      <c r="KD10" s="2122"/>
      <c r="KE10" s="2006"/>
      <c r="KF10" s="2006"/>
      <c r="KG10" s="2006"/>
      <c r="KH10" s="2114"/>
      <c r="KI10" s="2060"/>
      <c r="KJ10" s="2060"/>
      <c r="KK10" s="2060"/>
      <c r="KL10" s="2060"/>
      <c r="KM10" s="2060"/>
      <c r="KN10" s="2060"/>
      <c r="KO10" s="2060"/>
      <c r="KP10" s="2060"/>
      <c r="KQ10" s="2005"/>
      <c r="KR10" s="2006"/>
      <c r="KS10" s="2060"/>
      <c r="KT10" s="2060"/>
      <c r="KU10" s="2060"/>
      <c r="KV10" s="2005"/>
      <c r="KW10" s="2060"/>
      <c r="KX10" s="2005"/>
      <c r="KY10" s="2005"/>
      <c r="KZ10" s="2005"/>
      <c r="LA10" s="2005"/>
      <c r="LB10" s="2005"/>
      <c r="LC10" s="2006"/>
      <c r="LD10" s="2060"/>
      <c r="LE10" s="2005"/>
      <c r="LF10" s="2005"/>
      <c r="LG10" s="2005"/>
      <c r="LH10" s="2006"/>
      <c r="LI10" s="2012"/>
      <c r="LJ10" s="2005"/>
      <c r="LK10" s="2005"/>
      <c r="LL10" s="2005"/>
      <c r="LM10" s="2005"/>
      <c r="LN10" s="2005"/>
      <c r="LO10" s="2064"/>
      <c r="LP10" s="2006"/>
      <c r="LQ10" s="2119"/>
      <c r="LR10" s="2060"/>
      <c r="LS10" s="2060"/>
      <c r="LT10" s="2060"/>
      <c r="LU10" s="2060"/>
      <c r="LV10" s="2060"/>
      <c r="LW10" s="2060"/>
      <c r="LX10" s="2060"/>
      <c r="LY10" s="2060"/>
      <c r="LZ10" s="2005"/>
      <c r="MA10" s="2006"/>
      <c r="MB10" s="2060"/>
      <c r="MC10" s="2060"/>
      <c r="MD10" s="2060"/>
      <c r="ME10" s="2005"/>
      <c r="MF10" s="2060"/>
      <c r="MG10" s="2005"/>
      <c r="MH10" s="2005"/>
      <c r="MI10" s="2005"/>
      <c r="MJ10" s="2005"/>
      <c r="MK10" s="2005"/>
      <c r="ML10" s="2005"/>
      <c r="MM10" s="2006"/>
      <c r="MN10" s="2012"/>
      <c r="MO10" s="2014"/>
      <c r="MP10" s="2015"/>
      <c r="MQ10" s="1630"/>
      <c r="MR10" s="1630"/>
      <c r="MS10" s="1630"/>
      <c r="MT10" s="1630"/>
      <c r="MU10" s="2012"/>
      <c r="MV10" s="2012"/>
      <c r="MW10" s="2012"/>
      <c r="MX10" s="1630"/>
      <c r="MY10" s="2216"/>
      <c r="MZ10" s="2015"/>
      <c r="NA10" s="1630"/>
      <c r="NB10" s="1630"/>
      <c r="NC10" s="1630"/>
      <c r="ND10" s="1630"/>
      <c r="NE10" s="2012"/>
      <c r="NF10" s="2012"/>
      <c r="NG10" s="2012"/>
      <c r="NH10" s="1630"/>
      <c r="NI10" s="2216"/>
      <c r="NJ10" s="2054"/>
      <c r="NK10" s="2054"/>
      <c r="NL10" s="2055"/>
      <c r="NM10" s="2005"/>
      <c r="NN10" s="2005"/>
      <c r="NO10" s="2005"/>
      <c r="NP10" s="2005"/>
      <c r="NQ10" s="2005"/>
      <c r="NR10" s="2006"/>
      <c r="NS10" s="2005"/>
      <c r="NT10" s="2005"/>
      <c r="NU10" s="2005"/>
      <c r="NV10" s="2005"/>
      <c r="NW10" s="2005"/>
      <c r="NX10" s="2005"/>
      <c r="NY10" s="2005"/>
      <c r="NZ10" s="2005"/>
      <c r="OA10" s="2009"/>
      <c r="OB10" s="1630"/>
    </row>
    <row r="11" spans="1:392" s="574" customFormat="1">
      <c r="A11" s="2038"/>
      <c r="B11" s="2051"/>
      <c r="C11" s="2051"/>
      <c r="D11" s="2038"/>
      <c r="E11" s="2220"/>
      <c r="F11" s="2210"/>
      <c r="G11" s="2222"/>
      <c r="H11" s="2024"/>
      <c r="I11" s="2051"/>
      <c r="J11" s="2205"/>
      <c r="K11" s="2123"/>
      <c r="L11" s="2131"/>
      <c r="M11" s="2183"/>
      <c r="N11" s="2213"/>
      <c r="O11" s="2213"/>
      <c r="P11" s="2051"/>
      <c r="Q11" s="2024"/>
      <c r="R11" s="2051"/>
      <c r="S11" s="2051"/>
      <c r="T11" s="2017"/>
      <c r="U11" s="2190"/>
      <c r="V11" s="2190"/>
      <c r="W11" s="2190"/>
      <c r="X11" s="2190"/>
      <c r="Y11" s="2190"/>
      <c r="Z11" s="2190"/>
      <c r="AA11" s="2190"/>
      <c r="AB11" s="2190"/>
      <c r="AC11" s="2190"/>
      <c r="AD11" s="2190"/>
      <c r="AE11" s="2109"/>
      <c r="AF11" s="2106"/>
      <c r="AG11" s="2098"/>
      <c r="AH11" s="2109"/>
      <c r="AI11" s="2109"/>
      <c r="AJ11" s="2109"/>
      <c r="AK11" s="2109"/>
      <c r="AL11" s="2109"/>
      <c r="AM11" s="2109"/>
      <c r="AN11" s="2098"/>
      <c r="AO11" s="2109"/>
      <c r="AP11" s="2109"/>
      <c r="AQ11" s="2109"/>
      <c r="AR11" s="2109"/>
      <c r="AS11" s="2109"/>
      <c r="AT11" s="2109"/>
      <c r="AU11" s="2098"/>
      <c r="AV11" s="2109"/>
      <c r="AW11" s="2109"/>
      <c r="AX11" s="2109"/>
      <c r="AY11" s="2109"/>
      <c r="AZ11" s="2109"/>
      <c r="BA11" s="2109"/>
      <c r="BB11" s="2109"/>
      <c r="BC11" s="2098"/>
      <c r="BD11" s="2109"/>
      <c r="BE11" s="2109"/>
      <c r="BF11" s="2109"/>
      <c r="BG11" s="2109"/>
      <c r="BH11" s="2107"/>
      <c r="BI11" s="2106"/>
      <c r="BJ11" s="2098"/>
      <c r="BK11" s="2024"/>
      <c r="BL11" s="2024"/>
      <c r="BM11" s="2024"/>
      <c r="BN11" s="2024"/>
      <c r="BO11" s="2027"/>
      <c r="BP11" s="2051"/>
      <c r="BQ11" s="2043"/>
      <c r="BR11" s="2024"/>
      <c r="BS11" s="2024"/>
      <c r="BT11" s="2024"/>
      <c r="BU11" s="2024"/>
      <c r="BV11" s="2027"/>
      <c r="BW11" s="2024"/>
      <c r="BX11" s="2043"/>
      <c r="BY11" s="2024"/>
      <c r="BZ11" s="2024"/>
      <c r="CA11" s="2024"/>
      <c r="CB11" s="2024"/>
      <c r="CC11" s="2024"/>
      <c r="CD11" s="2027"/>
      <c r="CE11" s="2024"/>
      <c r="CF11" s="2043"/>
      <c r="CG11" s="2024"/>
      <c r="CH11" s="2024"/>
      <c r="CI11" s="2024"/>
      <c r="CJ11" s="2027"/>
      <c r="CK11" s="2027"/>
      <c r="CL11" s="2104"/>
      <c r="CM11" s="2106"/>
      <c r="CN11" s="2098"/>
      <c r="CO11" s="2024"/>
      <c r="CP11" s="2024"/>
      <c r="CQ11" s="2024"/>
      <c r="CR11" s="2024"/>
      <c r="CS11" s="2027"/>
      <c r="CT11" s="2051"/>
      <c r="CU11" s="2043"/>
      <c r="CV11" s="2024"/>
      <c r="CW11" s="2024"/>
      <c r="CX11" s="2024"/>
      <c r="CY11" s="2024"/>
      <c r="CZ11" s="2027"/>
      <c r="DA11" s="2024"/>
      <c r="DB11" s="2043"/>
      <c r="DC11" s="2024"/>
      <c r="DD11" s="2024"/>
      <c r="DE11" s="2024"/>
      <c r="DF11" s="2024"/>
      <c r="DG11" s="2024"/>
      <c r="DH11" s="2027"/>
      <c r="DI11" s="2024"/>
      <c r="DJ11" s="2043"/>
      <c r="DK11" s="2024"/>
      <c r="DL11" s="2024"/>
      <c r="DM11" s="2024"/>
      <c r="DN11" s="2027"/>
      <c r="DO11" s="2027"/>
      <c r="DP11" s="2183"/>
      <c r="DQ11" s="2030"/>
      <c r="DR11" s="1643"/>
      <c r="DS11" s="2043"/>
      <c r="DT11" s="1643"/>
      <c r="DU11" s="1643"/>
      <c r="DV11" s="2035"/>
      <c r="DW11" s="1643"/>
      <c r="DX11" s="2017"/>
      <c r="DY11" s="2017"/>
      <c r="DZ11" s="2017"/>
      <c r="EA11" s="2017"/>
      <c r="EB11" s="2017"/>
      <c r="EC11" s="2098"/>
      <c r="ED11" s="2038"/>
      <c r="EE11" s="2024"/>
      <c r="EF11" s="2024"/>
      <c r="EG11" s="2024"/>
      <c r="EH11" s="2027"/>
      <c r="EI11" s="2045"/>
      <c r="EJ11" s="2024"/>
      <c r="EK11" s="2043"/>
      <c r="EL11" s="2043"/>
      <c r="EM11" s="2024"/>
      <c r="EN11" s="2027"/>
      <c r="EO11" s="2024"/>
      <c r="EP11" s="2030"/>
      <c r="EQ11" s="2043"/>
      <c r="ER11" s="2043"/>
      <c r="ES11" s="2024"/>
      <c r="ET11" s="2027"/>
      <c r="EU11" s="2024"/>
      <c r="EV11" s="2030"/>
      <c r="EW11" s="2019"/>
      <c r="EX11" s="2019"/>
      <c r="EY11" s="1646"/>
      <c r="EZ11" s="2019"/>
      <c r="FA11" s="2019"/>
      <c r="FB11" s="1646"/>
      <c r="FC11" s="2019"/>
      <c r="FD11" s="2019"/>
      <c r="FE11" s="1646"/>
      <c r="FF11" s="2043"/>
      <c r="FG11" s="2043"/>
      <c r="FH11" s="2024"/>
      <c r="FI11" s="2027"/>
      <c r="FJ11" s="2024"/>
      <c r="FK11" s="2030"/>
      <c r="FL11" s="2017"/>
      <c r="FM11" s="2017"/>
      <c r="FN11" s="2017"/>
      <c r="FO11" s="2017"/>
      <c r="FP11" s="2017"/>
      <c r="FQ11" s="2017"/>
      <c r="FR11" s="2017"/>
      <c r="FS11" s="2017"/>
      <c r="FT11" s="2017"/>
      <c r="FU11" s="2017"/>
      <c r="FV11" s="2017"/>
      <c r="FW11" s="2017"/>
      <c r="FX11" s="2017"/>
      <c r="FY11" s="2017"/>
      <c r="FZ11" s="2017"/>
      <c r="GA11" s="2017"/>
      <c r="GB11" s="2017"/>
      <c r="GC11" s="2017"/>
      <c r="GD11" s="2017"/>
      <c r="GE11" s="2017"/>
      <c r="GF11" s="2017"/>
      <c r="GG11" s="2017"/>
      <c r="GH11" s="2043"/>
      <c r="GI11" s="2024"/>
      <c r="GJ11" s="2024"/>
      <c r="GK11" s="2030"/>
      <c r="GL11" s="2027"/>
      <c r="GM11" s="2027"/>
      <c r="GN11" s="2126"/>
      <c r="GO11" s="1643"/>
      <c r="GP11" s="1643"/>
      <c r="GQ11" s="2126"/>
      <c r="GR11" s="2030"/>
      <c r="GS11" s="2030"/>
      <c r="GT11" s="2030"/>
      <c r="GU11" s="2019"/>
      <c r="GV11" s="2019"/>
      <c r="GW11" s="1646"/>
      <c r="GX11" s="2043"/>
      <c r="GY11" s="2024"/>
      <c r="GZ11" s="2024"/>
      <c r="HA11" s="2030"/>
      <c r="HB11" s="2019"/>
      <c r="HC11" s="2019"/>
      <c r="HD11" s="1646"/>
      <c r="HE11" s="2043"/>
      <c r="HF11" s="2024"/>
      <c r="HG11" s="2027"/>
      <c r="HH11" s="2080"/>
      <c r="HI11" s="2019"/>
      <c r="HJ11" s="2019"/>
      <c r="HK11" s="2087"/>
      <c r="HL11" s="2095"/>
      <c r="HM11" s="2095"/>
      <c r="HN11" s="2167"/>
      <c r="HO11" s="2126"/>
      <c r="HP11" s="2174"/>
      <c r="HQ11" s="2096"/>
      <c r="HR11" s="2170"/>
      <c r="HS11" s="2038"/>
      <c r="HT11" s="2096"/>
      <c r="HU11" s="2038"/>
      <c r="HV11" s="2043"/>
      <c r="HW11" s="2096"/>
      <c r="HX11" s="2096"/>
      <c r="HY11" s="2123"/>
      <c r="HZ11" s="2123"/>
      <c r="IA11" s="2096"/>
      <c r="IB11" s="2096"/>
      <c r="IC11" s="2096"/>
      <c r="ID11" s="2096"/>
      <c r="IE11" s="2096"/>
      <c r="IF11" s="2096"/>
      <c r="IG11" s="2043"/>
      <c r="IH11" s="2043"/>
      <c r="II11" s="2038"/>
      <c r="IJ11" s="2017"/>
      <c r="IK11" s="1643"/>
      <c r="IL11" s="2083"/>
      <c r="IM11" s="2067"/>
      <c r="IN11" s="2086"/>
      <c r="IO11" s="2074"/>
      <c r="IP11" s="2074"/>
      <c r="IQ11" s="2074"/>
      <c r="IR11" s="2074"/>
      <c r="IS11" s="2074"/>
      <c r="IT11" s="2074"/>
      <c r="IU11" s="2074"/>
      <c r="IV11" s="2076"/>
      <c r="IW11" s="2109"/>
      <c r="IX11" s="2078"/>
      <c r="IY11" s="2070"/>
      <c r="IZ11" s="2070"/>
      <c r="JA11" s="2109"/>
      <c r="JB11" s="2231"/>
      <c r="JC11" s="2231"/>
      <c r="JD11" s="2231"/>
      <c r="JE11" s="2231"/>
      <c r="JF11" s="2231"/>
      <c r="JG11" s="2176"/>
      <c r="JH11" s="2176"/>
      <c r="JI11" s="2176"/>
      <c r="JJ11" s="2179"/>
      <c r="JK11" s="2144"/>
      <c r="JL11" s="2098"/>
      <c r="JM11" s="2067"/>
      <c r="JN11" s="2067"/>
      <c r="JO11" s="2067"/>
      <c r="JP11" s="2067"/>
      <c r="JQ11" s="2067"/>
      <c r="JR11" s="2098"/>
      <c r="JS11" s="2067"/>
      <c r="JT11" s="2067"/>
      <c r="JU11" s="2067"/>
      <c r="JV11" s="2067"/>
      <c r="JW11" s="2067"/>
      <c r="JX11" s="2067"/>
      <c r="JY11" s="2067"/>
      <c r="JZ11" s="2067"/>
      <c r="KA11" s="2067"/>
      <c r="KB11" s="2067"/>
      <c r="KC11" s="2067"/>
      <c r="KD11" s="2122"/>
      <c r="KE11" s="2006"/>
      <c r="KF11" s="2006"/>
      <c r="KG11" s="2006"/>
      <c r="KH11" s="2114"/>
      <c r="KI11" s="2060"/>
      <c r="KJ11" s="2060"/>
      <c r="KK11" s="2060"/>
      <c r="KL11" s="2060"/>
      <c r="KM11" s="2060"/>
      <c r="KN11" s="2060"/>
      <c r="KO11" s="2060"/>
      <c r="KP11" s="2060"/>
      <c r="KQ11" s="2005"/>
      <c r="KR11" s="2006"/>
      <c r="KS11" s="2060"/>
      <c r="KT11" s="2060"/>
      <c r="KU11" s="2060"/>
      <c r="KV11" s="2005"/>
      <c r="KW11" s="2060"/>
      <c r="KX11" s="2005"/>
      <c r="KY11" s="2005"/>
      <c r="KZ11" s="2005"/>
      <c r="LA11" s="2005"/>
      <c r="LB11" s="2005"/>
      <c r="LC11" s="2006"/>
      <c r="LD11" s="2060"/>
      <c r="LE11" s="2005"/>
      <c r="LF11" s="2005"/>
      <c r="LG11" s="2005"/>
      <c r="LH11" s="2006"/>
      <c r="LI11" s="2012"/>
      <c r="LJ11" s="2005"/>
      <c r="LK11" s="2005"/>
      <c r="LL11" s="2005"/>
      <c r="LM11" s="2005"/>
      <c r="LN11" s="2005"/>
      <c r="LO11" s="2064"/>
      <c r="LP11" s="2006"/>
      <c r="LQ11" s="2119"/>
      <c r="LR11" s="2060"/>
      <c r="LS11" s="2060"/>
      <c r="LT11" s="2060"/>
      <c r="LU11" s="2060"/>
      <c r="LV11" s="2060"/>
      <c r="LW11" s="2060"/>
      <c r="LX11" s="2060"/>
      <c r="LY11" s="2060"/>
      <c r="LZ11" s="2005"/>
      <c r="MA11" s="2006"/>
      <c r="MB11" s="2060"/>
      <c r="MC11" s="2060"/>
      <c r="MD11" s="2060"/>
      <c r="ME11" s="2005"/>
      <c r="MF11" s="2060"/>
      <c r="MG11" s="2005"/>
      <c r="MH11" s="2005"/>
      <c r="MI11" s="2005"/>
      <c r="MJ11" s="2005"/>
      <c r="MK11" s="2005"/>
      <c r="ML11" s="2005"/>
      <c r="MM11" s="2006"/>
      <c r="MN11" s="2012"/>
      <c r="MO11" s="2014"/>
      <c r="MP11" s="2015"/>
      <c r="MQ11" s="1630"/>
      <c r="MR11" s="1630"/>
      <c r="MS11" s="1630"/>
      <c r="MT11" s="1630"/>
      <c r="MU11" s="2012"/>
      <c r="MV11" s="2012"/>
      <c r="MW11" s="2012"/>
      <c r="MX11" s="1630"/>
      <c r="MY11" s="2216"/>
      <c r="MZ11" s="2015"/>
      <c r="NA11" s="1630"/>
      <c r="NB11" s="1630"/>
      <c r="NC11" s="1630"/>
      <c r="ND11" s="1630"/>
      <c r="NE11" s="2012"/>
      <c r="NF11" s="2012"/>
      <c r="NG11" s="2012"/>
      <c r="NH11" s="1630"/>
      <c r="NI11" s="2216"/>
      <c r="NJ11" s="2054"/>
      <c r="NK11" s="2054"/>
      <c r="NL11" s="2055"/>
      <c r="NM11" s="2005"/>
      <c r="NN11" s="2005"/>
      <c r="NO11" s="2005"/>
      <c r="NP11" s="2005"/>
      <c r="NQ11" s="2005"/>
      <c r="NR11" s="2006"/>
      <c r="NS11" s="2005"/>
      <c r="NT11" s="2005"/>
      <c r="NU11" s="2005"/>
      <c r="NV11" s="2005"/>
      <c r="NW11" s="2005"/>
      <c r="NX11" s="2005"/>
      <c r="NY11" s="2005"/>
      <c r="NZ11" s="2005"/>
      <c r="OA11" s="2009"/>
      <c r="OB11" s="1630"/>
    </row>
    <row r="12" spans="1:392" s="574" customFormat="1" ht="58.9" customHeight="1">
      <c r="A12" s="2038"/>
      <c r="B12" s="2051"/>
      <c r="C12" s="2051"/>
      <c r="D12" s="2038"/>
      <c r="E12" s="2220"/>
      <c r="F12" s="2211"/>
      <c r="G12" s="2223"/>
      <c r="H12" s="2025"/>
      <c r="I12" s="2051"/>
      <c r="J12" s="2205"/>
      <c r="K12" s="2123"/>
      <c r="L12" s="2131"/>
      <c r="M12" s="2184"/>
      <c r="N12" s="2214"/>
      <c r="O12" s="2214"/>
      <c r="P12" s="2051"/>
      <c r="Q12" s="2025"/>
      <c r="R12" s="2051"/>
      <c r="S12" s="2051"/>
      <c r="T12" s="2018"/>
      <c r="U12" s="2191"/>
      <c r="V12" s="2191"/>
      <c r="W12" s="2191"/>
      <c r="X12" s="2191"/>
      <c r="Y12" s="2191"/>
      <c r="Z12" s="2191"/>
      <c r="AA12" s="2191"/>
      <c r="AB12" s="2191"/>
      <c r="AC12" s="2191"/>
      <c r="AD12" s="2191"/>
      <c r="AE12" s="2046"/>
      <c r="AF12" s="2208"/>
      <c r="AG12" s="2099"/>
      <c r="AH12" s="2109"/>
      <c r="AI12" s="2109"/>
      <c r="AJ12" s="2109"/>
      <c r="AK12" s="2109"/>
      <c r="AL12" s="2109"/>
      <c r="AM12" s="2109"/>
      <c r="AN12" s="2099"/>
      <c r="AO12" s="2109"/>
      <c r="AP12" s="2109"/>
      <c r="AQ12" s="2109"/>
      <c r="AR12" s="2109"/>
      <c r="AS12" s="2109"/>
      <c r="AT12" s="2109"/>
      <c r="AU12" s="2099"/>
      <c r="AV12" s="2109"/>
      <c r="AW12" s="2109"/>
      <c r="AX12" s="2109"/>
      <c r="AY12" s="2109"/>
      <c r="AZ12" s="2109"/>
      <c r="BA12" s="2109"/>
      <c r="BB12" s="2109"/>
      <c r="BC12" s="2099"/>
      <c r="BD12" s="2109"/>
      <c r="BE12" s="2109"/>
      <c r="BF12" s="2109"/>
      <c r="BG12" s="2109"/>
      <c r="BH12" s="2107"/>
      <c r="BI12" s="2106"/>
      <c r="BJ12" s="2099"/>
      <c r="BK12" s="2025"/>
      <c r="BL12" s="2025"/>
      <c r="BM12" s="2025"/>
      <c r="BN12" s="2025"/>
      <c r="BO12" s="2028"/>
      <c r="BP12" s="2051"/>
      <c r="BQ12" s="2044"/>
      <c r="BR12" s="2025"/>
      <c r="BS12" s="2025"/>
      <c r="BT12" s="2025"/>
      <c r="BU12" s="2025"/>
      <c r="BV12" s="2028"/>
      <c r="BW12" s="2025"/>
      <c r="BX12" s="2044"/>
      <c r="BY12" s="2025"/>
      <c r="BZ12" s="2025"/>
      <c r="CA12" s="2025"/>
      <c r="CB12" s="2025"/>
      <c r="CC12" s="2025"/>
      <c r="CD12" s="2028"/>
      <c r="CE12" s="2025"/>
      <c r="CF12" s="2044"/>
      <c r="CG12" s="2025"/>
      <c r="CH12" s="2025"/>
      <c r="CI12" s="2025"/>
      <c r="CJ12" s="2028"/>
      <c r="CK12" s="2028"/>
      <c r="CL12" s="2105"/>
      <c r="CM12" s="2106"/>
      <c r="CN12" s="2099"/>
      <c r="CO12" s="2025"/>
      <c r="CP12" s="2025"/>
      <c r="CQ12" s="2025"/>
      <c r="CR12" s="2025"/>
      <c r="CS12" s="2028"/>
      <c r="CT12" s="2051"/>
      <c r="CU12" s="2044"/>
      <c r="CV12" s="2025"/>
      <c r="CW12" s="2025"/>
      <c r="CX12" s="2025"/>
      <c r="CY12" s="2025"/>
      <c r="CZ12" s="2028"/>
      <c r="DA12" s="2025"/>
      <c r="DB12" s="2044"/>
      <c r="DC12" s="2025"/>
      <c r="DD12" s="2025"/>
      <c r="DE12" s="2025"/>
      <c r="DF12" s="2025"/>
      <c r="DG12" s="2025"/>
      <c r="DH12" s="2028"/>
      <c r="DI12" s="2025"/>
      <c r="DJ12" s="2044"/>
      <c r="DK12" s="2025"/>
      <c r="DL12" s="2025"/>
      <c r="DM12" s="2025"/>
      <c r="DN12" s="2028"/>
      <c r="DO12" s="2028"/>
      <c r="DP12" s="2184"/>
      <c r="DQ12" s="2031"/>
      <c r="DR12" s="1644"/>
      <c r="DS12" s="2044"/>
      <c r="DT12" s="1644"/>
      <c r="DU12" s="1644"/>
      <c r="DV12" s="2036"/>
      <c r="DW12" s="1644"/>
      <c r="DX12" s="2018"/>
      <c r="DY12" s="2018"/>
      <c r="DZ12" s="2018"/>
      <c r="EA12" s="2018"/>
      <c r="EB12" s="2018"/>
      <c r="EC12" s="2098"/>
      <c r="ED12" s="2011"/>
      <c r="EE12" s="2025"/>
      <c r="EF12" s="2025"/>
      <c r="EG12" s="2025"/>
      <c r="EH12" s="2027"/>
      <c r="EI12" s="2034"/>
      <c r="EJ12" s="2025"/>
      <c r="EK12" s="2044"/>
      <c r="EL12" s="2044"/>
      <c r="EM12" s="2025"/>
      <c r="EN12" s="2028"/>
      <c r="EO12" s="2025"/>
      <c r="EP12" s="2031"/>
      <c r="EQ12" s="2044"/>
      <c r="ER12" s="2044"/>
      <c r="ES12" s="2025"/>
      <c r="ET12" s="2028"/>
      <c r="EU12" s="2025"/>
      <c r="EV12" s="2031"/>
      <c r="EW12" s="2020"/>
      <c r="EX12" s="2020"/>
      <c r="EY12" s="1621"/>
      <c r="EZ12" s="2020"/>
      <c r="FA12" s="2020"/>
      <c r="FB12" s="1621"/>
      <c r="FC12" s="2020"/>
      <c r="FD12" s="2020"/>
      <c r="FE12" s="1621"/>
      <c r="FF12" s="2044"/>
      <c r="FG12" s="2044"/>
      <c r="FH12" s="2025"/>
      <c r="FI12" s="2028"/>
      <c r="FJ12" s="2025"/>
      <c r="FK12" s="2031"/>
      <c r="FL12" s="2018"/>
      <c r="FM12" s="2018"/>
      <c r="FN12" s="2018"/>
      <c r="FO12" s="2018"/>
      <c r="FP12" s="2018"/>
      <c r="FQ12" s="2018"/>
      <c r="FR12" s="2018"/>
      <c r="FS12" s="2018"/>
      <c r="FT12" s="2018"/>
      <c r="FU12" s="2018"/>
      <c r="FV12" s="2018"/>
      <c r="FW12" s="2018"/>
      <c r="FX12" s="2018"/>
      <c r="FY12" s="2018"/>
      <c r="FZ12" s="2018"/>
      <c r="GA12" s="2018"/>
      <c r="GB12" s="2018"/>
      <c r="GC12" s="2018"/>
      <c r="GD12" s="2018"/>
      <c r="GE12" s="2018"/>
      <c r="GF12" s="2018"/>
      <c r="GG12" s="2018"/>
      <c r="GH12" s="2044"/>
      <c r="GI12" s="2025"/>
      <c r="GJ12" s="2025"/>
      <c r="GK12" s="2031"/>
      <c r="GL12" s="2028"/>
      <c r="GM12" s="2028"/>
      <c r="GN12" s="2127"/>
      <c r="GO12" s="1644"/>
      <c r="GP12" s="1644"/>
      <c r="GQ12" s="2127"/>
      <c r="GR12" s="2031"/>
      <c r="GS12" s="2031"/>
      <c r="GT12" s="2031"/>
      <c r="GU12" s="2020"/>
      <c r="GV12" s="2020"/>
      <c r="GW12" s="1621"/>
      <c r="GX12" s="2044"/>
      <c r="GY12" s="2025"/>
      <c r="GZ12" s="2025"/>
      <c r="HA12" s="2031"/>
      <c r="HB12" s="2020"/>
      <c r="HC12" s="2020"/>
      <c r="HD12" s="1621"/>
      <c r="HE12" s="2044"/>
      <c r="HF12" s="2025"/>
      <c r="HG12" s="2028"/>
      <c r="HH12" s="2081"/>
      <c r="HI12" s="2020"/>
      <c r="HJ12" s="2020"/>
      <c r="HK12" s="2088"/>
      <c r="HL12" s="2095"/>
      <c r="HM12" s="2095"/>
      <c r="HN12" s="2168"/>
      <c r="HO12" s="2127"/>
      <c r="HP12" s="2174"/>
      <c r="HQ12" s="2096"/>
      <c r="HR12" s="2171"/>
      <c r="HS12" s="2038"/>
      <c r="HT12" s="2096"/>
      <c r="HU12" s="2038"/>
      <c r="HV12" s="2044"/>
      <c r="HW12" s="2096"/>
      <c r="HX12" s="2096"/>
      <c r="HY12" s="2123"/>
      <c r="HZ12" s="2123"/>
      <c r="IA12" s="2096"/>
      <c r="IB12" s="2096"/>
      <c r="IC12" s="2096"/>
      <c r="ID12" s="2096"/>
      <c r="IE12" s="2096"/>
      <c r="IF12" s="2096"/>
      <c r="IG12" s="2044"/>
      <c r="IH12" s="2044"/>
      <c r="II12" s="2038"/>
      <c r="IJ12" s="2018"/>
      <c r="IK12" s="1644"/>
      <c r="IL12" s="2084"/>
      <c r="IM12" s="2068"/>
      <c r="IN12" s="2086"/>
      <c r="IO12" s="2074"/>
      <c r="IP12" s="2074"/>
      <c r="IQ12" s="2074"/>
      <c r="IR12" s="2074"/>
      <c r="IS12" s="2074"/>
      <c r="IT12" s="2074"/>
      <c r="IU12" s="2074"/>
      <c r="IV12" s="2076"/>
      <c r="IW12" s="2109"/>
      <c r="IX12" s="2078"/>
      <c r="IY12" s="2079"/>
      <c r="IZ12" s="2070"/>
      <c r="JA12" s="2109"/>
      <c r="JB12" s="2231"/>
      <c r="JC12" s="2231"/>
      <c r="JD12" s="2231"/>
      <c r="JE12" s="2231"/>
      <c r="JF12" s="2231"/>
      <c r="JG12" s="2177"/>
      <c r="JH12" s="2177"/>
      <c r="JI12" s="2177"/>
      <c r="JJ12" s="2180"/>
      <c r="JK12" s="2145"/>
      <c r="JL12" s="2098"/>
      <c r="JM12" s="2068"/>
      <c r="JN12" s="2068"/>
      <c r="JO12" s="2068"/>
      <c r="JP12" s="2068"/>
      <c r="JQ12" s="2068"/>
      <c r="JR12" s="2098"/>
      <c r="JS12" s="2068"/>
      <c r="JT12" s="2068"/>
      <c r="JU12" s="2068"/>
      <c r="JV12" s="2068"/>
      <c r="JW12" s="2068"/>
      <c r="JX12" s="2068"/>
      <c r="JY12" s="2068"/>
      <c r="JZ12" s="2068"/>
      <c r="KA12" s="2068"/>
      <c r="KB12" s="2068"/>
      <c r="KC12" s="2068"/>
      <c r="KD12" s="2122"/>
      <c r="KE12" s="2007"/>
      <c r="KF12" s="2007"/>
      <c r="KG12" s="2007"/>
      <c r="KH12" s="2115"/>
      <c r="KI12" s="2061"/>
      <c r="KJ12" s="2061"/>
      <c r="KK12" s="2061"/>
      <c r="KL12" s="2061"/>
      <c r="KM12" s="2061"/>
      <c r="KN12" s="2061"/>
      <c r="KO12" s="2061"/>
      <c r="KP12" s="2061"/>
      <c r="KQ12" s="2049"/>
      <c r="KR12" s="2007"/>
      <c r="KS12" s="2061"/>
      <c r="KT12" s="2061"/>
      <c r="KU12" s="2061"/>
      <c r="KV12" s="2049"/>
      <c r="KW12" s="2061"/>
      <c r="KX12" s="2049"/>
      <c r="KY12" s="2049"/>
      <c r="KZ12" s="2049"/>
      <c r="LA12" s="2049"/>
      <c r="LB12" s="2049"/>
      <c r="LC12" s="2007"/>
      <c r="LD12" s="2061"/>
      <c r="LE12" s="2049"/>
      <c r="LF12" s="2049"/>
      <c r="LG12" s="2049"/>
      <c r="LH12" s="2007"/>
      <c r="LI12" s="2013"/>
      <c r="LJ12" s="2049"/>
      <c r="LK12" s="2049"/>
      <c r="LL12" s="2049"/>
      <c r="LM12" s="2049"/>
      <c r="LN12" s="2049"/>
      <c r="LO12" s="2065"/>
      <c r="LP12" s="2007"/>
      <c r="LQ12" s="2120"/>
      <c r="LR12" s="2061"/>
      <c r="LS12" s="2061"/>
      <c r="LT12" s="2061"/>
      <c r="LU12" s="2061"/>
      <c r="LV12" s="2061"/>
      <c r="LW12" s="2061"/>
      <c r="LX12" s="2061"/>
      <c r="LY12" s="2061"/>
      <c r="LZ12" s="2049"/>
      <c r="MA12" s="2007"/>
      <c r="MB12" s="2061"/>
      <c r="MC12" s="2061"/>
      <c r="MD12" s="2061"/>
      <c r="ME12" s="2049"/>
      <c r="MF12" s="2061"/>
      <c r="MG12" s="2049"/>
      <c r="MH12" s="2049"/>
      <c r="MI12" s="2049"/>
      <c r="MJ12" s="2049"/>
      <c r="MK12" s="2049"/>
      <c r="ML12" s="2049"/>
      <c r="MM12" s="2007"/>
      <c r="MN12" s="2013"/>
      <c r="MO12" s="2058"/>
      <c r="MP12" s="2016"/>
      <c r="MQ12" s="1631"/>
      <c r="MR12" s="1631"/>
      <c r="MS12" s="1631"/>
      <c r="MT12" s="1631"/>
      <c r="MU12" s="2013"/>
      <c r="MV12" s="2013"/>
      <c r="MW12" s="2013"/>
      <c r="MX12" s="1631"/>
      <c r="MY12" s="2217"/>
      <c r="MZ12" s="2016"/>
      <c r="NA12" s="1631"/>
      <c r="NB12" s="1631"/>
      <c r="NC12" s="1631"/>
      <c r="ND12" s="1631"/>
      <c r="NE12" s="2013"/>
      <c r="NF12" s="2013"/>
      <c r="NG12" s="2013"/>
      <c r="NH12" s="1631"/>
      <c r="NI12" s="2217"/>
      <c r="NJ12" s="2054"/>
      <c r="NK12" s="2054"/>
      <c r="NL12" s="2055"/>
      <c r="NM12" s="2049"/>
      <c r="NN12" s="2049"/>
      <c r="NO12" s="2049"/>
      <c r="NP12" s="2049"/>
      <c r="NQ12" s="2049"/>
      <c r="NR12" s="2007"/>
      <c r="NS12" s="2049"/>
      <c r="NT12" s="2049"/>
      <c r="NU12" s="2049"/>
      <c r="NV12" s="2049"/>
      <c r="NW12" s="2049"/>
      <c r="NX12" s="2049"/>
      <c r="NY12" s="2049"/>
      <c r="NZ12" s="2049"/>
      <c r="OA12" s="2010"/>
      <c r="OB12" s="1631"/>
    </row>
    <row r="13" spans="1:392" s="574" customFormat="1">
      <c r="A13" s="647">
        <v>1</v>
      </c>
      <c r="B13" s="175">
        <f>A13+1</f>
        <v>2</v>
      </c>
      <c r="C13" s="175">
        <f t="shared" ref="C13:T13" si="18">B13+1</f>
        <v>3</v>
      </c>
      <c r="D13" s="647">
        <f t="shared" si="18"/>
        <v>4</v>
      </c>
      <c r="E13" s="175">
        <f t="shared" si="18"/>
        <v>5</v>
      </c>
      <c r="F13" s="658">
        <f t="shared" si="18"/>
        <v>6</v>
      </c>
      <c r="G13" s="658"/>
      <c r="H13" s="175">
        <f>F13+1</f>
        <v>7</v>
      </c>
      <c r="I13" s="175">
        <f>H13+1</f>
        <v>8</v>
      </c>
      <c r="J13" s="658">
        <f>I13+1</f>
        <v>9</v>
      </c>
      <c r="K13" s="649">
        <f>J13+1</f>
        <v>10</v>
      </c>
      <c r="L13" s="175">
        <f>K13+1</f>
        <v>11</v>
      </c>
      <c r="M13" s="175">
        <f>L13+1</f>
        <v>12</v>
      </c>
      <c r="N13" s="175">
        <f t="shared" ref="N13:S13" si="19">M13+1</f>
        <v>13</v>
      </c>
      <c r="O13" s="175">
        <f t="shared" si="19"/>
        <v>14</v>
      </c>
      <c r="P13" s="175">
        <f t="shared" si="19"/>
        <v>15</v>
      </c>
      <c r="Q13" s="175">
        <f t="shared" si="19"/>
        <v>16</v>
      </c>
      <c r="R13" s="175">
        <f t="shared" si="19"/>
        <v>17</v>
      </c>
      <c r="S13" s="175">
        <f t="shared" si="19"/>
        <v>18</v>
      </c>
      <c r="T13" s="649">
        <f t="shared" si="18"/>
        <v>19</v>
      </c>
      <c r="U13" s="175">
        <f>T13+1</f>
        <v>20</v>
      </c>
      <c r="V13" s="175">
        <f t="shared" ref="V13:AD13" si="20">U13+1</f>
        <v>21</v>
      </c>
      <c r="W13" s="175">
        <f t="shared" si="20"/>
        <v>22</v>
      </c>
      <c r="X13" s="175">
        <f t="shared" si="20"/>
        <v>23</v>
      </c>
      <c r="Y13" s="175">
        <f t="shared" si="20"/>
        <v>24</v>
      </c>
      <c r="Z13" s="175">
        <f t="shared" si="20"/>
        <v>25</v>
      </c>
      <c r="AA13" s="175">
        <f t="shared" si="20"/>
        <v>26</v>
      </c>
      <c r="AB13" s="175">
        <f t="shared" si="20"/>
        <v>27</v>
      </c>
      <c r="AC13" s="175">
        <f t="shared" si="20"/>
        <v>28</v>
      </c>
      <c r="AD13" s="175">
        <f t="shared" si="20"/>
        <v>29</v>
      </c>
      <c r="AE13" s="648">
        <f>AD13+1</f>
        <v>30</v>
      </c>
      <c r="AF13" s="648">
        <f>AE13+1</f>
        <v>31</v>
      </c>
      <c r="AG13" s="648">
        <f t="shared" ref="AG13:BP13" si="21">AF13+1</f>
        <v>32</v>
      </c>
      <c r="AH13" s="648">
        <f t="shared" si="21"/>
        <v>33</v>
      </c>
      <c r="AI13" s="648">
        <f t="shared" si="21"/>
        <v>34</v>
      </c>
      <c r="AJ13" s="648">
        <f t="shared" si="21"/>
        <v>35</v>
      </c>
      <c r="AK13" s="648">
        <f t="shared" si="21"/>
        <v>36</v>
      </c>
      <c r="AL13" s="648">
        <f t="shared" si="21"/>
        <v>37</v>
      </c>
      <c r="AM13" s="648">
        <f t="shared" si="21"/>
        <v>38</v>
      </c>
      <c r="AN13" s="648">
        <f t="shared" si="21"/>
        <v>39</v>
      </c>
      <c r="AO13" s="648">
        <f t="shared" si="21"/>
        <v>40</v>
      </c>
      <c r="AP13" s="648">
        <f t="shared" si="21"/>
        <v>41</v>
      </c>
      <c r="AQ13" s="648">
        <f t="shared" si="21"/>
        <v>42</v>
      </c>
      <c r="AR13" s="648">
        <f t="shared" si="21"/>
        <v>43</v>
      </c>
      <c r="AS13" s="648">
        <f t="shared" si="21"/>
        <v>44</v>
      </c>
      <c r="AT13" s="648">
        <f t="shared" si="21"/>
        <v>45</v>
      </c>
      <c r="AU13" s="648">
        <f t="shared" si="21"/>
        <v>46</v>
      </c>
      <c r="AV13" s="648">
        <f t="shared" si="21"/>
        <v>47</v>
      </c>
      <c r="AW13" s="648">
        <f t="shared" si="21"/>
        <v>48</v>
      </c>
      <c r="AX13" s="648">
        <f t="shared" si="21"/>
        <v>49</v>
      </c>
      <c r="AY13" s="648">
        <f t="shared" si="21"/>
        <v>50</v>
      </c>
      <c r="AZ13" s="648">
        <f t="shared" si="21"/>
        <v>51</v>
      </c>
      <c r="BA13" s="648">
        <f t="shared" si="21"/>
        <v>52</v>
      </c>
      <c r="BB13" s="648">
        <f t="shared" si="21"/>
        <v>53</v>
      </c>
      <c r="BC13" s="648">
        <f t="shared" si="21"/>
        <v>54</v>
      </c>
      <c r="BD13" s="648">
        <f t="shared" si="21"/>
        <v>55</v>
      </c>
      <c r="BE13" s="648">
        <f t="shared" si="21"/>
        <v>56</v>
      </c>
      <c r="BF13" s="648">
        <f t="shared" si="21"/>
        <v>57</v>
      </c>
      <c r="BG13" s="648">
        <f t="shared" si="21"/>
        <v>58</v>
      </c>
      <c r="BH13" s="659">
        <f t="shared" si="21"/>
        <v>59</v>
      </c>
      <c r="BI13" s="659">
        <f t="shared" si="21"/>
        <v>60</v>
      </c>
      <c r="BJ13" s="648">
        <f t="shared" si="21"/>
        <v>61</v>
      </c>
      <c r="BK13" s="175">
        <f t="shared" si="21"/>
        <v>62</v>
      </c>
      <c r="BL13" s="175">
        <f t="shared" si="21"/>
        <v>63</v>
      </c>
      <c r="BM13" s="175">
        <f t="shared" si="21"/>
        <v>64</v>
      </c>
      <c r="BN13" s="175">
        <f t="shared" si="21"/>
        <v>65</v>
      </c>
      <c r="BO13" s="175">
        <f t="shared" si="21"/>
        <v>66</v>
      </c>
      <c r="BP13" s="175">
        <f t="shared" si="21"/>
        <v>67</v>
      </c>
      <c r="BQ13" s="648">
        <f>BP13+1</f>
        <v>68</v>
      </c>
      <c r="BR13" s="175">
        <f t="shared" ref="BR13:DQ13" si="22">BQ13+1</f>
        <v>69</v>
      </c>
      <c r="BS13" s="175">
        <f t="shared" si="22"/>
        <v>70</v>
      </c>
      <c r="BT13" s="175">
        <f t="shared" si="22"/>
        <v>71</v>
      </c>
      <c r="BU13" s="175">
        <f t="shared" si="22"/>
        <v>72</v>
      </c>
      <c r="BV13" s="175">
        <f t="shared" si="22"/>
        <v>73</v>
      </c>
      <c r="BW13" s="175">
        <f t="shared" si="22"/>
        <v>74</v>
      </c>
      <c r="BX13" s="648">
        <f t="shared" si="22"/>
        <v>75</v>
      </c>
      <c r="BY13" s="175">
        <f t="shared" si="22"/>
        <v>76</v>
      </c>
      <c r="BZ13" s="175">
        <f t="shared" si="22"/>
        <v>77</v>
      </c>
      <c r="CA13" s="175">
        <f t="shared" si="22"/>
        <v>78</v>
      </c>
      <c r="CB13" s="175">
        <f t="shared" si="22"/>
        <v>79</v>
      </c>
      <c r="CC13" s="175">
        <f t="shared" si="22"/>
        <v>80</v>
      </c>
      <c r="CD13" s="175">
        <f t="shared" si="22"/>
        <v>81</v>
      </c>
      <c r="CE13" s="175">
        <f t="shared" si="22"/>
        <v>82</v>
      </c>
      <c r="CF13" s="648">
        <f t="shared" si="22"/>
        <v>83</v>
      </c>
      <c r="CG13" s="175">
        <f t="shared" si="22"/>
        <v>84</v>
      </c>
      <c r="CH13" s="175">
        <f t="shared" si="22"/>
        <v>85</v>
      </c>
      <c r="CI13" s="175">
        <f t="shared" si="22"/>
        <v>86</v>
      </c>
      <c r="CJ13" s="175">
        <f t="shared" si="22"/>
        <v>87</v>
      </c>
      <c r="CK13" s="175">
        <f t="shared" si="22"/>
        <v>88</v>
      </c>
      <c r="CL13" s="647">
        <f t="shared" si="22"/>
        <v>89</v>
      </c>
      <c r="CM13" s="648">
        <f t="shared" si="22"/>
        <v>90</v>
      </c>
      <c r="CN13" s="648">
        <f t="shared" si="22"/>
        <v>91</v>
      </c>
      <c r="CO13" s="175">
        <f t="shared" si="22"/>
        <v>92</v>
      </c>
      <c r="CP13" s="175">
        <f t="shared" si="22"/>
        <v>93</v>
      </c>
      <c r="CQ13" s="175">
        <f t="shared" si="22"/>
        <v>94</v>
      </c>
      <c r="CR13" s="175">
        <f t="shared" si="22"/>
        <v>95</v>
      </c>
      <c r="CS13" s="175">
        <f t="shared" si="22"/>
        <v>96</v>
      </c>
      <c r="CT13" s="175">
        <f t="shared" si="22"/>
        <v>97</v>
      </c>
      <c r="CU13" s="648">
        <f t="shared" si="22"/>
        <v>98</v>
      </c>
      <c r="CV13" s="175">
        <f t="shared" si="22"/>
        <v>99</v>
      </c>
      <c r="CW13" s="175">
        <f t="shared" si="22"/>
        <v>100</v>
      </c>
      <c r="CX13" s="175">
        <f t="shared" si="22"/>
        <v>101</v>
      </c>
      <c r="CY13" s="175">
        <f t="shared" si="22"/>
        <v>102</v>
      </c>
      <c r="CZ13" s="175">
        <f t="shared" si="22"/>
        <v>103</v>
      </c>
      <c r="DA13" s="175">
        <f t="shared" si="22"/>
        <v>104</v>
      </c>
      <c r="DB13" s="648">
        <f t="shared" si="22"/>
        <v>105</v>
      </c>
      <c r="DC13" s="175">
        <f t="shared" si="22"/>
        <v>106</v>
      </c>
      <c r="DD13" s="175">
        <f t="shared" si="22"/>
        <v>107</v>
      </c>
      <c r="DE13" s="175">
        <f t="shared" si="22"/>
        <v>108</v>
      </c>
      <c r="DF13" s="175">
        <f t="shared" si="22"/>
        <v>109</v>
      </c>
      <c r="DG13" s="175">
        <f t="shared" si="22"/>
        <v>110</v>
      </c>
      <c r="DH13" s="175">
        <f t="shared" si="22"/>
        <v>111</v>
      </c>
      <c r="DI13" s="175">
        <f t="shared" si="22"/>
        <v>112</v>
      </c>
      <c r="DJ13" s="648">
        <f t="shared" si="22"/>
        <v>113</v>
      </c>
      <c r="DK13" s="175">
        <f t="shared" si="22"/>
        <v>114</v>
      </c>
      <c r="DL13" s="175">
        <f t="shared" si="22"/>
        <v>115</v>
      </c>
      <c r="DM13" s="175">
        <f t="shared" si="22"/>
        <v>116</v>
      </c>
      <c r="DN13" s="180">
        <f t="shared" si="22"/>
        <v>117</v>
      </c>
      <c r="DO13" s="180">
        <f t="shared" si="22"/>
        <v>118</v>
      </c>
      <c r="DP13" s="180">
        <f t="shared" si="22"/>
        <v>119</v>
      </c>
      <c r="DQ13" s="721">
        <f t="shared" si="22"/>
        <v>120</v>
      </c>
      <c r="DR13" s="698">
        <f>DQ13+1</f>
        <v>121</v>
      </c>
      <c r="DS13" s="698">
        <f>DR13+1</f>
        <v>122</v>
      </c>
      <c r="DT13" s="650">
        <f t="shared" ref="DT13:EB13" si="23">DS13+1</f>
        <v>123</v>
      </c>
      <c r="DU13" s="650">
        <f t="shared" si="23"/>
        <v>124</v>
      </c>
      <c r="DV13" s="650">
        <f>DU13+1</f>
        <v>125</v>
      </c>
      <c r="DW13" s="650">
        <f t="shared" si="23"/>
        <v>126</v>
      </c>
      <c r="DX13" s="650">
        <f t="shared" si="23"/>
        <v>127</v>
      </c>
      <c r="DY13" s="650">
        <f t="shared" si="23"/>
        <v>128</v>
      </c>
      <c r="DZ13" s="650">
        <f t="shared" si="23"/>
        <v>129</v>
      </c>
      <c r="EA13" s="650">
        <f t="shared" si="23"/>
        <v>130</v>
      </c>
      <c r="EB13" s="650">
        <f t="shared" si="23"/>
        <v>131</v>
      </c>
      <c r="EC13" s="648">
        <f>EB13+1</f>
        <v>132</v>
      </c>
      <c r="ED13" s="647">
        <f t="shared" ref="ED13:EJ13" si="24">EC13+1</f>
        <v>133</v>
      </c>
      <c r="EE13" s="175">
        <f t="shared" si="24"/>
        <v>134</v>
      </c>
      <c r="EF13" s="175">
        <f t="shared" si="24"/>
        <v>135</v>
      </c>
      <c r="EG13" s="175">
        <f t="shared" si="24"/>
        <v>136</v>
      </c>
      <c r="EH13" s="175">
        <f t="shared" si="24"/>
        <v>137</v>
      </c>
      <c r="EI13" s="647">
        <f t="shared" si="24"/>
        <v>138</v>
      </c>
      <c r="EJ13" s="175">
        <f t="shared" si="24"/>
        <v>139</v>
      </c>
      <c r="EK13" s="649">
        <f>EJ13+1</f>
        <v>140</v>
      </c>
      <c r="EL13" s="649">
        <f t="shared" ref="EL13:EO13" si="25">EK13+1</f>
        <v>141</v>
      </c>
      <c r="EM13" s="175">
        <f t="shared" si="25"/>
        <v>142</v>
      </c>
      <c r="EN13" s="175">
        <f t="shared" si="25"/>
        <v>143</v>
      </c>
      <c r="EO13" s="175">
        <f t="shared" si="25"/>
        <v>144</v>
      </c>
      <c r="EP13" s="658">
        <f>EO13+1</f>
        <v>145</v>
      </c>
      <c r="EQ13" s="649">
        <f>EP13+1</f>
        <v>146</v>
      </c>
      <c r="ER13" s="649">
        <f t="shared" ref="ER13:EU13" si="26">EQ13+1</f>
        <v>147</v>
      </c>
      <c r="ES13" s="175">
        <f t="shared" si="26"/>
        <v>148</v>
      </c>
      <c r="ET13" s="175">
        <f t="shared" si="26"/>
        <v>149</v>
      </c>
      <c r="EU13" s="175">
        <f t="shared" si="26"/>
        <v>150</v>
      </c>
      <c r="EV13" s="658">
        <f>EU13+1</f>
        <v>151</v>
      </c>
      <c r="EW13" s="175">
        <f>EV13+1</f>
        <v>152</v>
      </c>
      <c r="EX13" s="175">
        <f>EW13+1</f>
        <v>153</v>
      </c>
      <c r="EY13" s="658">
        <f>EX13+1</f>
        <v>154</v>
      </c>
      <c r="EZ13" s="175">
        <f t="shared" ref="EZ13:FK13" si="27">EY13+1</f>
        <v>155</v>
      </c>
      <c r="FA13" s="175">
        <f t="shared" si="27"/>
        <v>156</v>
      </c>
      <c r="FB13" s="658">
        <f t="shared" si="27"/>
        <v>157</v>
      </c>
      <c r="FC13" s="175">
        <f t="shared" si="27"/>
        <v>158</v>
      </c>
      <c r="FD13" s="175">
        <f t="shared" si="27"/>
        <v>159</v>
      </c>
      <c r="FE13" s="658">
        <f t="shared" si="27"/>
        <v>160</v>
      </c>
      <c r="FF13" s="649">
        <f t="shared" si="27"/>
        <v>161</v>
      </c>
      <c r="FG13" s="649">
        <f t="shared" si="27"/>
        <v>162</v>
      </c>
      <c r="FH13" s="175">
        <f t="shared" si="27"/>
        <v>163</v>
      </c>
      <c r="FI13" s="175">
        <f t="shared" si="27"/>
        <v>164</v>
      </c>
      <c r="FJ13" s="175">
        <f t="shared" si="27"/>
        <v>165</v>
      </c>
      <c r="FK13" s="658">
        <f t="shared" si="27"/>
        <v>166</v>
      </c>
      <c r="FL13" s="647">
        <f>FK13+1</f>
        <v>167</v>
      </c>
      <c r="FM13" s="647">
        <f t="shared" ref="FM13:GK13" si="28">FL13+1</f>
        <v>168</v>
      </c>
      <c r="FN13" s="647">
        <f t="shared" si="28"/>
        <v>169</v>
      </c>
      <c r="FO13" s="647">
        <f t="shared" si="28"/>
        <v>170</v>
      </c>
      <c r="FP13" s="647">
        <f t="shared" si="28"/>
        <v>171</v>
      </c>
      <c r="FQ13" s="647">
        <f t="shared" si="28"/>
        <v>172</v>
      </c>
      <c r="FR13" s="647">
        <f t="shared" si="28"/>
        <v>173</v>
      </c>
      <c r="FS13" s="647">
        <f t="shared" si="28"/>
        <v>174</v>
      </c>
      <c r="FT13" s="647">
        <f t="shared" si="28"/>
        <v>175</v>
      </c>
      <c r="FU13" s="647">
        <f t="shared" si="28"/>
        <v>176</v>
      </c>
      <c r="FV13" s="647">
        <f t="shared" si="28"/>
        <v>177</v>
      </c>
      <c r="FW13" s="647">
        <f t="shared" si="28"/>
        <v>178</v>
      </c>
      <c r="FX13" s="647">
        <f t="shared" si="28"/>
        <v>179</v>
      </c>
      <c r="FY13" s="647">
        <f t="shared" si="28"/>
        <v>180</v>
      </c>
      <c r="FZ13" s="647">
        <f t="shared" si="28"/>
        <v>181</v>
      </c>
      <c r="GA13" s="647">
        <f t="shared" si="28"/>
        <v>182</v>
      </c>
      <c r="GB13" s="647">
        <f t="shared" si="28"/>
        <v>183</v>
      </c>
      <c r="GC13" s="647">
        <f t="shared" si="28"/>
        <v>184</v>
      </c>
      <c r="GD13" s="647">
        <f t="shared" si="28"/>
        <v>185</v>
      </c>
      <c r="GE13" s="647">
        <f t="shared" si="28"/>
        <v>186</v>
      </c>
      <c r="GF13" s="647">
        <f t="shared" si="28"/>
        <v>187</v>
      </c>
      <c r="GG13" s="647">
        <f t="shared" si="28"/>
        <v>188</v>
      </c>
      <c r="GH13" s="649">
        <f t="shared" si="28"/>
        <v>189</v>
      </c>
      <c r="GI13" s="175">
        <f t="shared" si="28"/>
        <v>190</v>
      </c>
      <c r="GJ13" s="175">
        <f t="shared" si="28"/>
        <v>191</v>
      </c>
      <c r="GK13" s="658">
        <f t="shared" si="28"/>
        <v>192</v>
      </c>
      <c r="GL13" s="175">
        <f>GK13+1</f>
        <v>193</v>
      </c>
      <c r="GM13" s="175">
        <f>GL13+1</f>
        <v>194</v>
      </c>
      <c r="GN13" s="649">
        <f>GM13+1</f>
        <v>195</v>
      </c>
      <c r="GO13" s="658">
        <f>GN13+1</f>
        <v>196</v>
      </c>
      <c r="GP13" s="658">
        <f>GO13+1</f>
        <v>197</v>
      </c>
      <c r="GQ13" s="649">
        <f t="shared" ref="GQ13:HJ13" si="29">GP13+1</f>
        <v>198</v>
      </c>
      <c r="GR13" s="658">
        <f t="shared" si="29"/>
        <v>199</v>
      </c>
      <c r="GS13" s="658">
        <f t="shared" si="29"/>
        <v>200</v>
      </c>
      <c r="GT13" s="658">
        <f t="shared" si="29"/>
        <v>201</v>
      </c>
      <c r="GU13" s="175">
        <f t="shared" si="29"/>
        <v>202</v>
      </c>
      <c r="GV13" s="175">
        <f t="shared" si="29"/>
        <v>203</v>
      </c>
      <c r="GW13" s="658">
        <f t="shared" si="29"/>
        <v>204</v>
      </c>
      <c r="GX13" s="649">
        <f t="shared" si="29"/>
        <v>205</v>
      </c>
      <c r="GY13" s="175">
        <f t="shared" si="29"/>
        <v>206</v>
      </c>
      <c r="GZ13" s="175">
        <f t="shared" si="29"/>
        <v>207</v>
      </c>
      <c r="HA13" s="658">
        <f t="shared" si="29"/>
        <v>208</v>
      </c>
      <c r="HB13" s="175">
        <f t="shared" si="29"/>
        <v>209</v>
      </c>
      <c r="HC13" s="175">
        <f t="shared" si="29"/>
        <v>210</v>
      </c>
      <c r="HD13" s="658">
        <f t="shared" si="29"/>
        <v>211</v>
      </c>
      <c r="HE13" s="649">
        <f t="shared" si="29"/>
        <v>212</v>
      </c>
      <c r="HF13" s="175">
        <f t="shared" si="29"/>
        <v>213</v>
      </c>
      <c r="HG13" s="175">
        <f t="shared" si="29"/>
        <v>214</v>
      </c>
      <c r="HH13" s="658">
        <f t="shared" si="29"/>
        <v>215</v>
      </c>
      <c r="HI13" s="175">
        <f t="shared" si="29"/>
        <v>216</v>
      </c>
      <c r="HJ13" s="175">
        <f t="shared" si="29"/>
        <v>217</v>
      </c>
      <c r="HK13" s="658">
        <f>HJ13+1</f>
        <v>218</v>
      </c>
      <c r="HL13" s="175">
        <f>HK13+1</f>
        <v>219</v>
      </c>
      <c r="HM13" s="175">
        <f>HL13+1</f>
        <v>220</v>
      </c>
      <c r="HN13" s="649">
        <f t="shared" ref="HN13:IH13" si="30">HM13+1</f>
        <v>221</v>
      </c>
      <c r="HO13" s="649">
        <f t="shared" si="30"/>
        <v>222</v>
      </c>
      <c r="HP13" s="649">
        <f t="shared" si="30"/>
        <v>223</v>
      </c>
      <c r="HQ13" s="648">
        <f t="shared" si="30"/>
        <v>224</v>
      </c>
      <c r="HR13" s="175">
        <f t="shared" si="30"/>
        <v>225</v>
      </c>
      <c r="HS13" s="647">
        <f t="shared" si="30"/>
        <v>226</v>
      </c>
      <c r="HT13" s="649">
        <f t="shared" si="30"/>
        <v>227</v>
      </c>
      <c r="HU13" s="647">
        <f t="shared" si="30"/>
        <v>228</v>
      </c>
      <c r="HV13" s="649">
        <f t="shared" si="30"/>
        <v>229</v>
      </c>
      <c r="HW13" s="649">
        <f>HV13+1</f>
        <v>230</v>
      </c>
      <c r="HX13" s="649">
        <f t="shared" si="30"/>
        <v>231</v>
      </c>
      <c r="HY13" s="649">
        <f t="shared" si="30"/>
        <v>232</v>
      </c>
      <c r="HZ13" s="649">
        <f t="shared" si="30"/>
        <v>233</v>
      </c>
      <c r="IA13" s="649">
        <f t="shared" si="30"/>
        <v>234</v>
      </c>
      <c r="IB13" s="649">
        <f t="shared" si="30"/>
        <v>235</v>
      </c>
      <c r="IC13" s="649">
        <f t="shared" si="30"/>
        <v>236</v>
      </c>
      <c r="ID13" s="649">
        <f t="shared" si="30"/>
        <v>237</v>
      </c>
      <c r="IE13" s="649">
        <f t="shared" si="30"/>
        <v>238</v>
      </c>
      <c r="IF13" s="649">
        <f t="shared" si="30"/>
        <v>239</v>
      </c>
      <c r="IG13" s="649">
        <f t="shared" si="30"/>
        <v>240</v>
      </c>
      <c r="IH13" s="649">
        <f t="shared" si="30"/>
        <v>241</v>
      </c>
      <c r="II13" s="647">
        <f>IH13+1</f>
        <v>242</v>
      </c>
      <c r="IJ13" s="647">
        <f t="shared" ref="IJ13:IK13" si="31">II13+1</f>
        <v>243</v>
      </c>
      <c r="IK13" s="647">
        <f t="shared" si="31"/>
        <v>244</v>
      </c>
      <c r="IL13" s="648">
        <f>IK13+1</f>
        <v>245</v>
      </c>
      <c r="IM13" s="175">
        <f>IL13+1</f>
        <v>246</v>
      </c>
      <c r="IN13" s="175">
        <f t="shared" ref="IN13:KC13" si="32">IM13+1</f>
        <v>247</v>
      </c>
      <c r="IO13" s="175">
        <f t="shared" si="32"/>
        <v>248</v>
      </c>
      <c r="IP13" s="175">
        <f t="shared" si="32"/>
        <v>249</v>
      </c>
      <c r="IQ13" s="175">
        <f t="shared" si="32"/>
        <v>250</v>
      </c>
      <c r="IR13" s="175">
        <f t="shared" si="32"/>
        <v>251</v>
      </c>
      <c r="IS13" s="175">
        <f>IR13+1</f>
        <v>252</v>
      </c>
      <c r="IT13" s="175">
        <f t="shared" si="32"/>
        <v>253</v>
      </c>
      <c r="IU13" s="175">
        <f t="shared" si="32"/>
        <v>254</v>
      </c>
      <c r="IV13" s="175">
        <f t="shared" si="32"/>
        <v>255</v>
      </c>
      <c r="IW13" s="648">
        <f t="shared" si="32"/>
        <v>256</v>
      </c>
      <c r="IX13" s="175">
        <f t="shared" si="32"/>
        <v>257</v>
      </c>
      <c r="IY13" s="175">
        <f t="shared" si="32"/>
        <v>258</v>
      </c>
      <c r="IZ13" s="175">
        <f t="shared" si="32"/>
        <v>259</v>
      </c>
      <c r="JA13" s="648">
        <f t="shared" si="32"/>
        <v>260</v>
      </c>
      <c r="JB13" s="175">
        <f t="shared" si="32"/>
        <v>261</v>
      </c>
      <c r="JC13" s="175">
        <f t="shared" si="32"/>
        <v>262</v>
      </c>
      <c r="JD13" s="175">
        <f>JC13+1</f>
        <v>263</v>
      </c>
      <c r="JE13" s="175">
        <f t="shared" si="32"/>
        <v>264</v>
      </c>
      <c r="JF13" s="175">
        <f t="shared" si="32"/>
        <v>265</v>
      </c>
      <c r="JG13" s="175">
        <f t="shared" si="32"/>
        <v>266</v>
      </c>
      <c r="JH13" s="175">
        <f t="shared" si="32"/>
        <v>267</v>
      </c>
      <c r="JI13" s="175">
        <f t="shared" si="32"/>
        <v>268</v>
      </c>
      <c r="JJ13" s="175">
        <f t="shared" si="32"/>
        <v>269</v>
      </c>
      <c r="JK13" s="175">
        <f t="shared" si="32"/>
        <v>270</v>
      </c>
      <c r="JL13" s="648">
        <f t="shared" si="32"/>
        <v>271</v>
      </c>
      <c r="JM13" s="175">
        <f t="shared" si="32"/>
        <v>272</v>
      </c>
      <c r="JN13" s="175">
        <f t="shared" si="32"/>
        <v>273</v>
      </c>
      <c r="JO13" s="175">
        <f t="shared" si="32"/>
        <v>274</v>
      </c>
      <c r="JP13" s="175">
        <f t="shared" si="32"/>
        <v>275</v>
      </c>
      <c r="JQ13" s="175">
        <f t="shared" si="32"/>
        <v>276</v>
      </c>
      <c r="JR13" s="648">
        <f t="shared" si="32"/>
        <v>277</v>
      </c>
      <c r="JS13" s="175">
        <f t="shared" si="32"/>
        <v>278</v>
      </c>
      <c r="JT13" s="175">
        <f t="shared" si="32"/>
        <v>279</v>
      </c>
      <c r="JU13" s="175">
        <f t="shared" si="32"/>
        <v>280</v>
      </c>
      <c r="JV13" s="175">
        <f t="shared" si="32"/>
        <v>281</v>
      </c>
      <c r="JW13" s="175">
        <f t="shared" si="32"/>
        <v>282</v>
      </c>
      <c r="JX13" s="175">
        <f t="shared" si="32"/>
        <v>283</v>
      </c>
      <c r="JY13" s="175">
        <f t="shared" si="32"/>
        <v>284</v>
      </c>
      <c r="JZ13" s="175">
        <f t="shared" si="32"/>
        <v>285</v>
      </c>
      <c r="KA13" s="175">
        <f t="shared" si="32"/>
        <v>286</v>
      </c>
      <c r="KB13" s="175">
        <f t="shared" si="32"/>
        <v>287</v>
      </c>
      <c r="KC13" s="175">
        <f t="shared" si="32"/>
        <v>288</v>
      </c>
      <c r="KD13" s="194">
        <f>KC13+1</f>
        <v>289</v>
      </c>
      <c r="KE13" s="358">
        <f>KD13+1</f>
        <v>290</v>
      </c>
      <c r="KF13" s="192">
        <f t="shared" ref="KF13:KG13" si="33">KE13+1</f>
        <v>291</v>
      </c>
      <c r="KG13" s="192">
        <f t="shared" si="33"/>
        <v>292</v>
      </c>
      <c r="KH13" s="192">
        <f>KG13+1</f>
        <v>293</v>
      </c>
      <c r="KI13" s="192">
        <f t="shared" ref="KI13:KO13" si="34">KH13+1</f>
        <v>294</v>
      </c>
      <c r="KJ13" s="192">
        <f t="shared" si="34"/>
        <v>295</v>
      </c>
      <c r="KK13" s="192">
        <f>KJ13+1</f>
        <v>296</v>
      </c>
      <c r="KL13" s="192">
        <f t="shared" si="34"/>
        <v>297</v>
      </c>
      <c r="KM13" s="192">
        <f t="shared" si="34"/>
        <v>298</v>
      </c>
      <c r="KN13" s="192">
        <f>KM13+1</f>
        <v>299</v>
      </c>
      <c r="KO13" s="192">
        <f t="shared" si="34"/>
        <v>300</v>
      </c>
      <c r="KP13" s="192">
        <f>KO13+1</f>
        <v>301</v>
      </c>
      <c r="KQ13" s="192">
        <f>KP13+1</f>
        <v>302</v>
      </c>
      <c r="KR13" s="192">
        <f t="shared" ref="KR13:LD13" si="35">KQ13+1</f>
        <v>303</v>
      </c>
      <c r="KS13" s="192">
        <f t="shared" si="35"/>
        <v>304</v>
      </c>
      <c r="KT13" s="192">
        <f>KS13+1</f>
        <v>305</v>
      </c>
      <c r="KU13" s="192">
        <f t="shared" si="35"/>
        <v>306</v>
      </c>
      <c r="KV13" s="192">
        <f t="shared" si="35"/>
        <v>307</v>
      </c>
      <c r="KW13" s="192">
        <f t="shared" si="35"/>
        <v>308</v>
      </c>
      <c r="KX13" s="192">
        <f t="shared" si="35"/>
        <v>309</v>
      </c>
      <c r="KY13" s="192">
        <f>KX13+1</f>
        <v>310</v>
      </c>
      <c r="KZ13" s="192">
        <v>324</v>
      </c>
      <c r="LA13" s="192">
        <v>325</v>
      </c>
      <c r="LB13" s="192">
        <f>KX13+1</f>
        <v>310</v>
      </c>
      <c r="LC13" s="192">
        <f t="shared" si="35"/>
        <v>311</v>
      </c>
      <c r="LD13" s="192">
        <f t="shared" si="35"/>
        <v>312</v>
      </c>
      <c r="LE13" s="192">
        <f>LD13+1</f>
        <v>313</v>
      </c>
      <c r="LF13" s="192">
        <f t="shared" ref="LF13:LR13" si="36">LE13+1</f>
        <v>314</v>
      </c>
      <c r="LG13" s="192">
        <f t="shared" si="36"/>
        <v>315</v>
      </c>
      <c r="LH13" s="192">
        <f t="shared" si="36"/>
        <v>316</v>
      </c>
      <c r="LI13" s="651">
        <f t="shared" si="36"/>
        <v>317</v>
      </c>
      <c r="LJ13" s="192">
        <f t="shared" si="36"/>
        <v>318</v>
      </c>
      <c r="LK13" s="192">
        <f>LJ13+1</f>
        <v>319</v>
      </c>
      <c r="LL13" s="192">
        <f t="shared" si="36"/>
        <v>320</v>
      </c>
      <c r="LM13" s="192">
        <f t="shared" si="36"/>
        <v>321</v>
      </c>
      <c r="LN13" s="192">
        <f t="shared" si="36"/>
        <v>322</v>
      </c>
      <c r="LO13" s="192">
        <f t="shared" si="36"/>
        <v>323</v>
      </c>
      <c r="LP13" s="192">
        <f t="shared" si="36"/>
        <v>324</v>
      </c>
      <c r="LQ13" s="192">
        <f t="shared" si="36"/>
        <v>325</v>
      </c>
      <c r="LR13" s="192">
        <f t="shared" si="36"/>
        <v>326</v>
      </c>
      <c r="LS13" s="192">
        <f>LR13+1</f>
        <v>327</v>
      </c>
      <c r="LT13" s="192">
        <f t="shared" ref="LT13:LZ13" si="37">LS13+1</f>
        <v>328</v>
      </c>
      <c r="LU13" s="192">
        <f t="shared" si="37"/>
        <v>329</v>
      </c>
      <c r="LV13" s="192">
        <f t="shared" si="37"/>
        <v>330</v>
      </c>
      <c r="LW13" s="192">
        <f t="shared" si="37"/>
        <v>331</v>
      </c>
      <c r="LX13" s="192">
        <f t="shared" si="37"/>
        <v>332</v>
      </c>
      <c r="LY13" s="192">
        <f t="shared" si="37"/>
        <v>333</v>
      </c>
      <c r="LZ13" s="192">
        <f t="shared" si="37"/>
        <v>334</v>
      </c>
      <c r="MA13" s="192">
        <f>LZ13+1</f>
        <v>335</v>
      </c>
      <c r="MB13" s="192">
        <f t="shared" ref="MB13" si="38">MA13+1</f>
        <v>336</v>
      </c>
      <c r="MC13" s="192">
        <f>MB13+1</f>
        <v>337</v>
      </c>
      <c r="MD13" s="192">
        <f t="shared" ref="MD13:MO13" si="39">MC13+1</f>
        <v>338</v>
      </c>
      <c r="ME13" s="192">
        <f t="shared" si="39"/>
        <v>339</v>
      </c>
      <c r="MF13" s="192">
        <f t="shared" si="39"/>
        <v>340</v>
      </c>
      <c r="MG13" s="192">
        <f t="shared" si="39"/>
        <v>341</v>
      </c>
      <c r="MH13" s="192">
        <f t="shared" si="39"/>
        <v>342</v>
      </c>
      <c r="MI13" s="192">
        <f t="shared" si="39"/>
        <v>343</v>
      </c>
      <c r="MJ13" s="192">
        <f t="shared" si="39"/>
        <v>344</v>
      </c>
      <c r="MK13" s="192">
        <f t="shared" si="39"/>
        <v>345</v>
      </c>
      <c r="ML13" s="192">
        <f t="shared" si="39"/>
        <v>346</v>
      </c>
      <c r="MM13" s="192">
        <f t="shared" si="39"/>
        <v>347</v>
      </c>
      <c r="MN13" s="651">
        <f t="shared" si="39"/>
        <v>348</v>
      </c>
      <c r="MO13" s="652">
        <f t="shared" si="39"/>
        <v>349</v>
      </c>
      <c r="MP13" s="652">
        <f>MO13+1</f>
        <v>350</v>
      </c>
      <c r="MQ13" s="651">
        <f>MP13+1</f>
        <v>351</v>
      </c>
      <c r="MR13" s="651">
        <f t="shared" ref="MR13:MU13" si="40">MQ13+1</f>
        <v>352</v>
      </c>
      <c r="MS13" s="651">
        <f t="shared" si="40"/>
        <v>353</v>
      </c>
      <c r="MT13" s="651">
        <f t="shared" si="40"/>
        <v>354</v>
      </c>
      <c r="MU13" s="651">
        <f t="shared" si="40"/>
        <v>355</v>
      </c>
      <c r="MV13" s="651">
        <f>MU13+1</f>
        <v>356</v>
      </c>
      <c r="MW13" s="651">
        <f>MV13+1</f>
        <v>357</v>
      </c>
      <c r="MX13" s="651">
        <f t="shared" ref="MX13" si="41">MW13+1</f>
        <v>358</v>
      </c>
      <c r="MY13" s="651">
        <f>MX13+1</f>
        <v>359</v>
      </c>
      <c r="MZ13" s="652">
        <f>MY13+1</f>
        <v>360</v>
      </c>
      <c r="NA13" s="651">
        <f>MZ13+1</f>
        <v>361</v>
      </c>
      <c r="NB13" s="651">
        <f t="shared" ref="NB13:NE13" si="42">NA13+1</f>
        <v>362</v>
      </c>
      <c r="NC13" s="651">
        <f t="shared" si="42"/>
        <v>363</v>
      </c>
      <c r="ND13" s="651">
        <f t="shared" si="42"/>
        <v>364</v>
      </c>
      <c r="NE13" s="651">
        <f t="shared" si="42"/>
        <v>365</v>
      </c>
      <c r="NF13" s="651">
        <f>NE13+1</f>
        <v>366</v>
      </c>
      <c r="NG13" s="651">
        <f>NF13+1</f>
        <v>367</v>
      </c>
      <c r="NH13" s="653">
        <f t="shared" ref="NH13" si="43">NG13+1</f>
        <v>368</v>
      </c>
      <c r="NI13" s="651">
        <f>NH13+1</f>
        <v>369</v>
      </c>
      <c r="NJ13" s="671">
        <f>NI13+1</f>
        <v>370</v>
      </c>
      <c r="NK13" s="649">
        <f>NJ13+1</f>
        <v>371</v>
      </c>
      <c r="NL13" s="175">
        <f>NK13+1</f>
        <v>372</v>
      </c>
      <c r="NM13" s="192">
        <f t="shared" ref="NM13:NQ13" si="44">NL13+1</f>
        <v>373</v>
      </c>
      <c r="NN13" s="192">
        <f t="shared" si="44"/>
        <v>374</v>
      </c>
      <c r="NO13" s="192">
        <f t="shared" si="44"/>
        <v>375</v>
      </c>
      <c r="NP13" s="192">
        <f t="shared" si="44"/>
        <v>376</v>
      </c>
      <c r="NQ13" s="192">
        <f t="shared" si="44"/>
        <v>377</v>
      </c>
      <c r="NR13" s="192">
        <f>NQ13+1</f>
        <v>378</v>
      </c>
      <c r="NS13" s="192">
        <f>NR13+1</f>
        <v>379</v>
      </c>
      <c r="NT13" s="192">
        <f t="shared" ref="NT13:NZ13" si="45">NS13+1</f>
        <v>380</v>
      </c>
      <c r="NU13" s="192">
        <f t="shared" si="45"/>
        <v>381</v>
      </c>
      <c r="NV13" s="192">
        <f t="shared" si="45"/>
        <v>382</v>
      </c>
      <c r="NW13" s="192">
        <f t="shared" si="45"/>
        <v>383</v>
      </c>
      <c r="NX13" s="192">
        <f t="shared" si="45"/>
        <v>384</v>
      </c>
      <c r="NY13" s="192">
        <f t="shared" si="45"/>
        <v>385</v>
      </c>
      <c r="NZ13" s="192">
        <f t="shared" si="45"/>
        <v>386</v>
      </c>
      <c r="OA13" s="358">
        <f>NZ13+1</f>
        <v>387</v>
      </c>
      <c r="OB13" s="653">
        <f>OA13+1</f>
        <v>388</v>
      </c>
    </row>
    <row r="14" spans="1:392" s="672" customFormat="1" ht="10.5" customHeight="1" thickBot="1">
      <c r="A14" s="655" t="s">
        <v>496</v>
      </c>
      <c r="B14" s="178" t="s">
        <v>497</v>
      </c>
      <c r="C14" s="178" t="s">
        <v>497</v>
      </c>
      <c r="D14" s="655" t="s">
        <v>497</v>
      </c>
      <c r="E14" s="178" t="s">
        <v>497</v>
      </c>
      <c r="F14" s="668" t="s">
        <v>497</v>
      </c>
      <c r="G14" s="668" t="s">
        <v>497</v>
      </c>
      <c r="H14" s="178" t="s">
        <v>498</v>
      </c>
      <c r="I14" s="178" t="s">
        <v>499</v>
      </c>
      <c r="J14" s="668" t="s">
        <v>498</v>
      </c>
      <c r="K14" s="654" t="s">
        <v>497</v>
      </c>
      <c r="L14" s="178" t="s">
        <v>496</v>
      </c>
      <c r="M14" s="178" t="s">
        <v>496</v>
      </c>
      <c r="N14" s="178" t="s">
        <v>496</v>
      </c>
      <c r="O14" s="178" t="s">
        <v>496</v>
      </c>
      <c r="P14" s="178" t="s">
        <v>496</v>
      </c>
      <c r="Q14" s="178" t="s">
        <v>496</v>
      </c>
      <c r="R14" s="178" t="s">
        <v>496</v>
      </c>
      <c r="S14" s="178" t="s">
        <v>496</v>
      </c>
      <c r="T14" s="654" t="s">
        <v>497</v>
      </c>
      <c r="U14" s="178" t="s">
        <v>496</v>
      </c>
      <c r="V14" s="178" t="s">
        <v>496</v>
      </c>
      <c r="W14" s="178" t="s">
        <v>496</v>
      </c>
      <c r="X14" s="178" t="s">
        <v>496</v>
      </c>
      <c r="Y14" s="178" t="s">
        <v>496</v>
      </c>
      <c r="Z14" s="178" t="s">
        <v>496</v>
      </c>
      <c r="AA14" s="178" t="s">
        <v>496</v>
      </c>
      <c r="AB14" s="178" t="s">
        <v>496</v>
      </c>
      <c r="AC14" s="178" t="s">
        <v>496</v>
      </c>
      <c r="AD14" s="178" t="s">
        <v>496</v>
      </c>
      <c r="AE14" s="654" t="s">
        <v>497</v>
      </c>
      <c r="AF14" s="654" t="s">
        <v>497</v>
      </c>
      <c r="AG14" s="654" t="s">
        <v>497</v>
      </c>
      <c r="AH14" s="654" t="s">
        <v>497</v>
      </c>
      <c r="AI14" s="654" t="s">
        <v>497</v>
      </c>
      <c r="AJ14" s="654" t="s">
        <v>497</v>
      </c>
      <c r="AK14" s="654" t="s">
        <v>497</v>
      </c>
      <c r="AL14" s="654" t="s">
        <v>497</v>
      </c>
      <c r="AM14" s="654" t="s">
        <v>497</v>
      </c>
      <c r="AN14" s="654" t="s">
        <v>497</v>
      </c>
      <c r="AO14" s="654" t="s">
        <v>497</v>
      </c>
      <c r="AP14" s="654" t="s">
        <v>497</v>
      </c>
      <c r="AQ14" s="654" t="s">
        <v>497</v>
      </c>
      <c r="AR14" s="654" t="s">
        <v>497</v>
      </c>
      <c r="AS14" s="654" t="s">
        <v>497</v>
      </c>
      <c r="AT14" s="654" t="s">
        <v>497</v>
      </c>
      <c r="AU14" s="654" t="s">
        <v>497</v>
      </c>
      <c r="AV14" s="654" t="s">
        <v>497</v>
      </c>
      <c r="AW14" s="654" t="s">
        <v>497</v>
      </c>
      <c r="AX14" s="654" t="s">
        <v>497</v>
      </c>
      <c r="AY14" s="654" t="s">
        <v>497</v>
      </c>
      <c r="AZ14" s="654" t="s">
        <v>497</v>
      </c>
      <c r="BA14" s="654" t="s">
        <v>497</v>
      </c>
      <c r="BB14" s="654" t="s">
        <v>497</v>
      </c>
      <c r="BC14" s="654" t="s">
        <v>497</v>
      </c>
      <c r="BD14" s="654" t="s">
        <v>497</v>
      </c>
      <c r="BE14" s="654" t="s">
        <v>497</v>
      </c>
      <c r="BF14" s="654" t="s">
        <v>497</v>
      </c>
      <c r="BG14" s="654" t="s">
        <v>497</v>
      </c>
      <c r="BH14" s="660" t="s">
        <v>497</v>
      </c>
      <c r="BI14" s="654" t="s">
        <v>497</v>
      </c>
      <c r="BJ14" s="654" t="s">
        <v>497</v>
      </c>
      <c r="BK14" s="178" t="s">
        <v>496</v>
      </c>
      <c r="BL14" s="178" t="s">
        <v>496</v>
      </c>
      <c r="BM14" s="178" t="s">
        <v>496</v>
      </c>
      <c r="BN14" s="178" t="s">
        <v>496</v>
      </c>
      <c r="BO14" s="178" t="s">
        <v>496</v>
      </c>
      <c r="BP14" s="178" t="s">
        <v>496</v>
      </c>
      <c r="BQ14" s="654" t="s">
        <v>497</v>
      </c>
      <c r="BR14" s="178" t="s">
        <v>496</v>
      </c>
      <c r="BS14" s="178" t="s">
        <v>496</v>
      </c>
      <c r="BT14" s="178" t="s">
        <v>496</v>
      </c>
      <c r="BU14" s="178" t="s">
        <v>496</v>
      </c>
      <c r="BV14" s="178" t="s">
        <v>496</v>
      </c>
      <c r="BW14" s="178" t="s">
        <v>496</v>
      </c>
      <c r="BX14" s="654" t="s">
        <v>497</v>
      </c>
      <c r="BY14" s="178" t="s">
        <v>496</v>
      </c>
      <c r="BZ14" s="178" t="s">
        <v>496</v>
      </c>
      <c r="CA14" s="178" t="s">
        <v>496</v>
      </c>
      <c r="CB14" s="178" t="s">
        <v>496</v>
      </c>
      <c r="CC14" s="178" t="s">
        <v>496</v>
      </c>
      <c r="CD14" s="178" t="s">
        <v>496</v>
      </c>
      <c r="CE14" s="178" t="s">
        <v>496</v>
      </c>
      <c r="CF14" s="654" t="s">
        <v>497</v>
      </c>
      <c r="CG14" s="178" t="s">
        <v>496</v>
      </c>
      <c r="CH14" s="178" t="s">
        <v>496</v>
      </c>
      <c r="CI14" s="178" t="s">
        <v>496</v>
      </c>
      <c r="CJ14" s="178" t="s">
        <v>496</v>
      </c>
      <c r="CK14" s="178" t="s">
        <v>496</v>
      </c>
      <c r="CL14" s="655" t="s">
        <v>499</v>
      </c>
      <c r="CM14" s="654" t="s">
        <v>497</v>
      </c>
      <c r="CN14" s="654" t="s">
        <v>497</v>
      </c>
      <c r="CO14" s="178" t="s">
        <v>496</v>
      </c>
      <c r="CP14" s="178" t="s">
        <v>496</v>
      </c>
      <c r="CQ14" s="178" t="s">
        <v>496</v>
      </c>
      <c r="CR14" s="178" t="s">
        <v>496</v>
      </c>
      <c r="CS14" s="178" t="s">
        <v>496</v>
      </c>
      <c r="CT14" s="178" t="s">
        <v>496</v>
      </c>
      <c r="CU14" s="654" t="s">
        <v>497</v>
      </c>
      <c r="CV14" s="178" t="s">
        <v>496</v>
      </c>
      <c r="CW14" s="178" t="s">
        <v>496</v>
      </c>
      <c r="CX14" s="178" t="s">
        <v>496</v>
      </c>
      <c r="CY14" s="178" t="s">
        <v>496</v>
      </c>
      <c r="CZ14" s="178" t="s">
        <v>496</v>
      </c>
      <c r="DA14" s="178" t="s">
        <v>496</v>
      </c>
      <c r="DB14" s="654" t="s">
        <v>497</v>
      </c>
      <c r="DC14" s="178" t="s">
        <v>496</v>
      </c>
      <c r="DD14" s="178" t="s">
        <v>496</v>
      </c>
      <c r="DE14" s="178" t="s">
        <v>496</v>
      </c>
      <c r="DF14" s="178" t="s">
        <v>496</v>
      </c>
      <c r="DG14" s="178" t="s">
        <v>496</v>
      </c>
      <c r="DH14" s="178" t="s">
        <v>496</v>
      </c>
      <c r="DI14" s="178" t="s">
        <v>496</v>
      </c>
      <c r="DJ14" s="654" t="s">
        <v>497</v>
      </c>
      <c r="DK14" s="178" t="s">
        <v>496</v>
      </c>
      <c r="DL14" s="178" t="s">
        <v>496</v>
      </c>
      <c r="DM14" s="178" t="s">
        <v>496</v>
      </c>
      <c r="DN14" s="178" t="s">
        <v>496</v>
      </c>
      <c r="DO14" s="178" t="s">
        <v>496</v>
      </c>
      <c r="DP14" s="178" t="s">
        <v>496</v>
      </c>
      <c r="DQ14" s="668" t="s">
        <v>496</v>
      </c>
      <c r="DR14" s="654" t="s">
        <v>497</v>
      </c>
      <c r="DS14" s="669" t="s">
        <v>496</v>
      </c>
      <c r="DT14" s="655" t="s">
        <v>496</v>
      </c>
      <c r="DU14" s="655" t="s">
        <v>496</v>
      </c>
      <c r="DV14" s="655" t="s">
        <v>496</v>
      </c>
      <c r="DW14" s="655" t="s">
        <v>498</v>
      </c>
      <c r="DX14" s="655" t="s">
        <v>496</v>
      </c>
      <c r="DY14" s="655" t="s">
        <v>496</v>
      </c>
      <c r="DZ14" s="655" t="s">
        <v>496</v>
      </c>
      <c r="EA14" s="655" t="s">
        <v>496</v>
      </c>
      <c r="EB14" s="655" t="s">
        <v>496</v>
      </c>
      <c r="EC14" s="656" t="s">
        <v>497</v>
      </c>
      <c r="ED14" s="168" t="s">
        <v>496</v>
      </c>
      <c r="EE14" s="182" t="s">
        <v>496</v>
      </c>
      <c r="EF14" s="182" t="s">
        <v>496</v>
      </c>
      <c r="EG14" s="182" t="s">
        <v>496</v>
      </c>
      <c r="EH14" s="182" t="s">
        <v>496</v>
      </c>
      <c r="EI14" s="168" t="s">
        <v>496</v>
      </c>
      <c r="EJ14" s="182" t="s">
        <v>496</v>
      </c>
      <c r="EK14" s="654" t="s">
        <v>497</v>
      </c>
      <c r="EL14" s="654" t="s">
        <v>497</v>
      </c>
      <c r="EM14" s="182" t="s">
        <v>496</v>
      </c>
      <c r="EN14" s="182" t="s">
        <v>496</v>
      </c>
      <c r="EO14" s="182" t="s">
        <v>496</v>
      </c>
      <c r="EP14" s="168" t="s">
        <v>496</v>
      </c>
      <c r="EQ14" s="654" t="s">
        <v>497</v>
      </c>
      <c r="ER14" s="654" t="s">
        <v>497</v>
      </c>
      <c r="ES14" s="182" t="s">
        <v>496</v>
      </c>
      <c r="ET14" s="182" t="s">
        <v>496</v>
      </c>
      <c r="EU14" s="182" t="s">
        <v>496</v>
      </c>
      <c r="EV14" s="168" t="s">
        <v>496</v>
      </c>
      <c r="EW14" s="178" t="s">
        <v>498</v>
      </c>
      <c r="EX14" s="178" t="s">
        <v>499</v>
      </c>
      <c r="EY14" s="668" t="s">
        <v>499</v>
      </c>
      <c r="EZ14" s="178" t="s">
        <v>498</v>
      </c>
      <c r="FA14" s="178" t="s">
        <v>499</v>
      </c>
      <c r="FB14" s="668" t="s">
        <v>499</v>
      </c>
      <c r="FC14" s="178" t="s">
        <v>498</v>
      </c>
      <c r="FD14" s="178" t="s">
        <v>499</v>
      </c>
      <c r="FE14" s="668" t="s">
        <v>499</v>
      </c>
      <c r="FF14" s="654" t="s">
        <v>497</v>
      </c>
      <c r="FG14" s="654" t="s">
        <v>497</v>
      </c>
      <c r="FH14" s="182" t="s">
        <v>496</v>
      </c>
      <c r="FI14" s="182" t="s">
        <v>496</v>
      </c>
      <c r="FJ14" s="182" t="s">
        <v>496</v>
      </c>
      <c r="FK14" s="168" t="s">
        <v>496</v>
      </c>
      <c r="FL14" s="168" t="s">
        <v>499</v>
      </c>
      <c r="FM14" s="168" t="s">
        <v>499</v>
      </c>
      <c r="FN14" s="168" t="s">
        <v>499</v>
      </c>
      <c r="FO14" s="168" t="s">
        <v>499</v>
      </c>
      <c r="FP14" s="168" t="s">
        <v>499</v>
      </c>
      <c r="FQ14" s="168" t="s">
        <v>499</v>
      </c>
      <c r="FR14" s="168" t="s">
        <v>499</v>
      </c>
      <c r="FS14" s="168" t="s">
        <v>499</v>
      </c>
      <c r="FT14" s="168" t="s">
        <v>499</v>
      </c>
      <c r="FU14" s="168" t="s">
        <v>498</v>
      </c>
      <c r="FV14" s="168" t="s">
        <v>499</v>
      </c>
      <c r="FW14" s="168" t="s">
        <v>499</v>
      </c>
      <c r="FX14" s="168" t="s">
        <v>499</v>
      </c>
      <c r="FY14" s="168" t="s">
        <v>499</v>
      </c>
      <c r="FZ14" s="168" t="s">
        <v>499</v>
      </c>
      <c r="GA14" s="168" t="s">
        <v>499</v>
      </c>
      <c r="GB14" s="168" t="s">
        <v>499</v>
      </c>
      <c r="GC14" s="168" t="s">
        <v>499</v>
      </c>
      <c r="GD14" s="168" t="s">
        <v>499</v>
      </c>
      <c r="GE14" s="168" t="s">
        <v>499</v>
      </c>
      <c r="GF14" s="168" t="s">
        <v>499</v>
      </c>
      <c r="GG14" s="168" t="s">
        <v>498</v>
      </c>
      <c r="GH14" s="654" t="s">
        <v>497</v>
      </c>
      <c r="GI14" s="182" t="s">
        <v>496</v>
      </c>
      <c r="GJ14" s="182" t="s">
        <v>496</v>
      </c>
      <c r="GK14" s="168" t="s">
        <v>496</v>
      </c>
      <c r="GL14" s="182" t="s">
        <v>496</v>
      </c>
      <c r="GM14" s="182" t="s">
        <v>496</v>
      </c>
      <c r="GN14" s="654" t="s">
        <v>497</v>
      </c>
      <c r="GO14" s="168" t="s">
        <v>496</v>
      </c>
      <c r="GP14" s="168" t="s">
        <v>496</v>
      </c>
      <c r="GQ14" s="654" t="s">
        <v>497</v>
      </c>
      <c r="GR14" s="196" t="s">
        <v>499</v>
      </c>
      <c r="GS14" s="196" t="s">
        <v>499</v>
      </c>
      <c r="GT14" s="196" t="s">
        <v>499</v>
      </c>
      <c r="GU14" s="178" t="s">
        <v>498</v>
      </c>
      <c r="GV14" s="178" t="s">
        <v>499</v>
      </c>
      <c r="GW14" s="668" t="s">
        <v>499</v>
      </c>
      <c r="GX14" s="657" t="s">
        <v>497</v>
      </c>
      <c r="GY14" s="187" t="s">
        <v>497</v>
      </c>
      <c r="GZ14" s="188" t="s">
        <v>496</v>
      </c>
      <c r="HA14" s="171" t="s">
        <v>496</v>
      </c>
      <c r="HB14" s="178" t="s">
        <v>498</v>
      </c>
      <c r="HC14" s="178" t="s">
        <v>499</v>
      </c>
      <c r="HD14" s="668" t="s">
        <v>499</v>
      </c>
      <c r="HE14" s="657" t="s">
        <v>497</v>
      </c>
      <c r="HF14" s="187" t="s">
        <v>497</v>
      </c>
      <c r="HG14" s="188" t="s">
        <v>496</v>
      </c>
      <c r="HH14" s="171" t="s">
        <v>496</v>
      </c>
      <c r="HI14" s="178" t="s">
        <v>498</v>
      </c>
      <c r="HJ14" s="178" t="s">
        <v>499</v>
      </c>
      <c r="HK14" s="668" t="s">
        <v>499</v>
      </c>
      <c r="HL14" s="178" t="s">
        <v>499</v>
      </c>
      <c r="HM14" s="178" t="s">
        <v>499</v>
      </c>
      <c r="HN14" s="669" t="s">
        <v>497</v>
      </c>
      <c r="HO14" s="669" t="s">
        <v>497</v>
      </c>
      <c r="HP14" s="654" t="s">
        <v>497</v>
      </c>
      <c r="HQ14" s="654" t="s">
        <v>497</v>
      </c>
      <c r="HR14" s="178" t="s">
        <v>496</v>
      </c>
      <c r="HS14" s="655" t="s">
        <v>496</v>
      </c>
      <c r="HT14" s="654" t="s">
        <v>497</v>
      </c>
      <c r="HU14" s="655" t="s">
        <v>496</v>
      </c>
      <c r="HV14" s="654" t="s">
        <v>497</v>
      </c>
      <c r="HW14" s="669" t="s">
        <v>496</v>
      </c>
      <c r="HX14" s="669" t="s">
        <v>496</v>
      </c>
      <c r="HY14" s="669" t="s">
        <v>496</v>
      </c>
      <c r="HZ14" s="669" t="s">
        <v>496</v>
      </c>
      <c r="IA14" s="669" t="s">
        <v>496</v>
      </c>
      <c r="IB14" s="669" t="s">
        <v>496</v>
      </c>
      <c r="IC14" s="669" t="s">
        <v>496</v>
      </c>
      <c r="ID14" s="669" t="s">
        <v>496</v>
      </c>
      <c r="IE14" s="669" t="s">
        <v>496</v>
      </c>
      <c r="IF14" s="669" t="s">
        <v>496</v>
      </c>
      <c r="IG14" s="669" t="s">
        <v>496</v>
      </c>
      <c r="IH14" s="669" t="s">
        <v>496</v>
      </c>
      <c r="II14" s="655" t="s">
        <v>496</v>
      </c>
      <c r="IJ14" s="655" t="s">
        <v>496</v>
      </c>
      <c r="IK14" s="655" t="s">
        <v>496</v>
      </c>
      <c r="IL14" s="654" t="s">
        <v>497</v>
      </c>
      <c r="IM14" s="178" t="s">
        <v>499</v>
      </c>
      <c r="IN14" s="178" t="s">
        <v>499</v>
      </c>
      <c r="IO14" s="178" t="s">
        <v>499</v>
      </c>
      <c r="IP14" s="178" t="s">
        <v>499</v>
      </c>
      <c r="IQ14" s="178" t="s">
        <v>499</v>
      </c>
      <c r="IR14" s="178" t="s">
        <v>499</v>
      </c>
      <c r="IS14" s="178" t="s">
        <v>499</v>
      </c>
      <c r="IT14" s="178" t="s">
        <v>499</v>
      </c>
      <c r="IU14" s="178" t="s">
        <v>499</v>
      </c>
      <c r="IV14" s="178" t="s">
        <v>499</v>
      </c>
      <c r="IW14" s="654" t="s">
        <v>497</v>
      </c>
      <c r="IX14" s="178" t="s">
        <v>499</v>
      </c>
      <c r="IY14" s="178" t="s">
        <v>499</v>
      </c>
      <c r="IZ14" s="178" t="s">
        <v>499</v>
      </c>
      <c r="JA14" s="654" t="s">
        <v>497</v>
      </c>
      <c r="JB14" s="178" t="s">
        <v>499</v>
      </c>
      <c r="JC14" s="178" t="s">
        <v>499</v>
      </c>
      <c r="JD14" s="178" t="s">
        <v>499</v>
      </c>
      <c r="JE14" s="178" t="s">
        <v>499</v>
      </c>
      <c r="JF14" s="178" t="s">
        <v>499</v>
      </c>
      <c r="JG14" s="178" t="s">
        <v>499</v>
      </c>
      <c r="JH14" s="178" t="s">
        <v>499</v>
      </c>
      <c r="JI14" s="178" t="s">
        <v>499</v>
      </c>
      <c r="JJ14" s="178" t="s">
        <v>499</v>
      </c>
      <c r="JK14" s="178" t="s">
        <v>499</v>
      </c>
      <c r="JL14" s="654" t="s">
        <v>497</v>
      </c>
      <c r="JM14" s="178" t="s">
        <v>499</v>
      </c>
      <c r="JN14" s="178" t="s">
        <v>499</v>
      </c>
      <c r="JO14" s="178" t="s">
        <v>499</v>
      </c>
      <c r="JP14" s="178" t="s">
        <v>499</v>
      </c>
      <c r="JQ14" s="178" t="s">
        <v>498</v>
      </c>
      <c r="JR14" s="654" t="s">
        <v>497</v>
      </c>
      <c r="JS14" s="178" t="s">
        <v>499</v>
      </c>
      <c r="JT14" s="178" t="s">
        <v>499</v>
      </c>
      <c r="JU14" s="178" t="s">
        <v>499</v>
      </c>
      <c r="JV14" s="178" t="s">
        <v>499</v>
      </c>
      <c r="JW14" s="178" t="s">
        <v>499</v>
      </c>
      <c r="JX14" s="178" t="s">
        <v>499</v>
      </c>
      <c r="JY14" s="178" t="s">
        <v>499</v>
      </c>
      <c r="JZ14" s="178" t="s">
        <v>499</v>
      </c>
      <c r="KA14" s="178" t="s">
        <v>499</v>
      </c>
      <c r="KB14" s="178" t="s">
        <v>499</v>
      </c>
      <c r="KC14" s="178" t="s">
        <v>498</v>
      </c>
      <c r="KD14" s="668" t="s">
        <v>499</v>
      </c>
      <c r="KE14" s="178" t="s">
        <v>499</v>
      </c>
      <c r="KF14" s="178" t="s">
        <v>499</v>
      </c>
      <c r="KG14" s="178" t="s">
        <v>499</v>
      </c>
      <c r="KH14" s="178" t="s">
        <v>498</v>
      </c>
      <c r="KI14" s="178" t="s">
        <v>496</v>
      </c>
      <c r="KJ14" s="178" t="s">
        <v>496</v>
      </c>
      <c r="KK14" s="178" t="s">
        <v>499</v>
      </c>
      <c r="KL14" s="178" t="s">
        <v>499</v>
      </c>
      <c r="KM14" s="178" t="s">
        <v>499</v>
      </c>
      <c r="KN14" s="178" t="s">
        <v>499</v>
      </c>
      <c r="KO14" s="178" t="s">
        <v>499</v>
      </c>
      <c r="KP14" s="178" t="s">
        <v>499</v>
      </c>
      <c r="KQ14" s="178" t="s">
        <v>499</v>
      </c>
      <c r="KR14" s="178" t="s">
        <v>498</v>
      </c>
      <c r="KS14" s="178" t="s">
        <v>499</v>
      </c>
      <c r="KT14" s="178" t="s">
        <v>499</v>
      </c>
      <c r="KU14" s="178" t="s">
        <v>499</v>
      </c>
      <c r="KV14" s="178" t="s">
        <v>499</v>
      </c>
      <c r="KW14" s="178" t="s">
        <v>499</v>
      </c>
      <c r="KX14" s="178" t="s">
        <v>499</v>
      </c>
      <c r="KY14" s="178" t="s">
        <v>499</v>
      </c>
      <c r="KZ14" s="178" t="s">
        <v>499</v>
      </c>
      <c r="LA14" s="178" t="s">
        <v>499</v>
      </c>
      <c r="LB14" s="178" t="s">
        <v>499</v>
      </c>
      <c r="LC14" s="178" t="s">
        <v>498</v>
      </c>
      <c r="LD14" s="178" t="s">
        <v>499</v>
      </c>
      <c r="LE14" s="178" t="s">
        <v>499</v>
      </c>
      <c r="LF14" s="178" t="s">
        <v>499</v>
      </c>
      <c r="LG14" s="178" t="s">
        <v>499</v>
      </c>
      <c r="LH14" s="178" t="s">
        <v>499</v>
      </c>
      <c r="LI14" s="655" t="s">
        <v>499</v>
      </c>
      <c r="LJ14" s="178" t="s">
        <v>499</v>
      </c>
      <c r="LK14" s="178" t="s">
        <v>499</v>
      </c>
      <c r="LL14" s="178" t="s">
        <v>499</v>
      </c>
      <c r="LM14" s="178" t="s">
        <v>499</v>
      </c>
      <c r="LN14" s="178" t="s">
        <v>499</v>
      </c>
      <c r="LO14" s="178" t="s">
        <v>499</v>
      </c>
      <c r="LP14" s="178" t="s">
        <v>499</v>
      </c>
      <c r="LQ14" s="178" t="s">
        <v>498</v>
      </c>
      <c r="LR14" s="178" t="s">
        <v>496</v>
      </c>
      <c r="LS14" s="178" t="s">
        <v>496</v>
      </c>
      <c r="LT14" s="178" t="s">
        <v>499</v>
      </c>
      <c r="LU14" s="178" t="s">
        <v>499</v>
      </c>
      <c r="LV14" s="178" t="s">
        <v>499</v>
      </c>
      <c r="LW14" s="178" t="s">
        <v>499</v>
      </c>
      <c r="LX14" s="178" t="s">
        <v>499</v>
      </c>
      <c r="LY14" s="178" t="s">
        <v>499</v>
      </c>
      <c r="LZ14" s="178" t="s">
        <v>499</v>
      </c>
      <c r="MA14" s="178" t="s">
        <v>498</v>
      </c>
      <c r="MB14" s="178" t="s">
        <v>499</v>
      </c>
      <c r="MC14" s="178" t="s">
        <v>499</v>
      </c>
      <c r="MD14" s="178" t="s">
        <v>499</v>
      </c>
      <c r="ME14" s="178" t="s">
        <v>499</v>
      </c>
      <c r="MF14" s="178" t="s">
        <v>499</v>
      </c>
      <c r="MG14" s="178" t="s">
        <v>499</v>
      </c>
      <c r="MH14" s="178" t="s">
        <v>499</v>
      </c>
      <c r="MI14" s="178" t="s">
        <v>499</v>
      </c>
      <c r="MJ14" s="178" t="s">
        <v>499</v>
      </c>
      <c r="MK14" s="178" t="s">
        <v>499</v>
      </c>
      <c r="ML14" s="178" t="s">
        <v>499</v>
      </c>
      <c r="MM14" s="178" t="s">
        <v>498</v>
      </c>
      <c r="MN14" s="655" t="s">
        <v>499</v>
      </c>
      <c r="MO14" s="669" t="s">
        <v>1487</v>
      </c>
      <c r="MP14" s="669" t="s">
        <v>1487</v>
      </c>
      <c r="MQ14" s="655" t="s">
        <v>496</v>
      </c>
      <c r="MR14" s="655" t="s">
        <v>496</v>
      </c>
      <c r="MS14" s="655" t="s">
        <v>496</v>
      </c>
      <c r="MT14" s="655" t="s">
        <v>496</v>
      </c>
      <c r="MU14" s="655" t="s">
        <v>496</v>
      </c>
      <c r="MV14" s="655" t="s">
        <v>496</v>
      </c>
      <c r="MW14" s="655" t="s">
        <v>496</v>
      </c>
      <c r="MX14" s="655" t="s">
        <v>496</v>
      </c>
      <c r="MY14" s="655" t="s">
        <v>496</v>
      </c>
      <c r="MZ14" s="669" t="s">
        <v>1487</v>
      </c>
      <c r="NA14" s="655" t="s">
        <v>496</v>
      </c>
      <c r="NB14" s="655" t="s">
        <v>496</v>
      </c>
      <c r="NC14" s="655" t="s">
        <v>496</v>
      </c>
      <c r="ND14" s="655" t="s">
        <v>496</v>
      </c>
      <c r="NE14" s="655" t="s">
        <v>496</v>
      </c>
      <c r="NF14" s="655" t="s">
        <v>496</v>
      </c>
      <c r="NG14" s="655" t="s">
        <v>496</v>
      </c>
      <c r="NH14" s="655" t="s">
        <v>496</v>
      </c>
      <c r="NI14" s="655" t="s">
        <v>496</v>
      </c>
      <c r="NJ14" s="669" t="s">
        <v>1487</v>
      </c>
      <c r="NK14" s="669" t="s">
        <v>496</v>
      </c>
      <c r="NL14" s="178" t="s">
        <v>496</v>
      </c>
      <c r="NM14" s="178" t="s">
        <v>499</v>
      </c>
      <c r="NN14" s="178" t="s">
        <v>499</v>
      </c>
      <c r="NO14" s="178" t="s">
        <v>499</v>
      </c>
      <c r="NP14" s="178" t="s">
        <v>499</v>
      </c>
      <c r="NQ14" s="178" t="s">
        <v>499</v>
      </c>
      <c r="NR14" s="178" t="s">
        <v>498</v>
      </c>
      <c r="NS14" s="178" t="s">
        <v>499</v>
      </c>
      <c r="NT14" s="178" t="s">
        <v>499</v>
      </c>
      <c r="NU14" s="178" t="s">
        <v>499</v>
      </c>
      <c r="NV14" s="178" t="s">
        <v>499</v>
      </c>
      <c r="NW14" s="178" t="s">
        <v>499</v>
      </c>
      <c r="NX14" s="178" t="s">
        <v>499</v>
      </c>
      <c r="NY14" s="178" t="s">
        <v>499</v>
      </c>
      <c r="NZ14" s="178" t="s">
        <v>499</v>
      </c>
      <c r="OA14" s="178" t="s">
        <v>498</v>
      </c>
      <c r="OB14" s="655" t="s">
        <v>498</v>
      </c>
    </row>
    <row r="15" spans="1:392" s="662" customFormat="1" ht="24" customHeight="1">
      <c r="A15" s="673"/>
      <c r="B15" s="176" t="str">
        <f>はじめに!D3</f>
        <v>○○県</v>
      </c>
      <c r="C15" s="176" t="str">
        <f>はじめに!D4</f>
        <v>△△市</v>
      </c>
      <c r="D15" s="676"/>
      <c r="E15" s="176" t="str">
        <f>はじめに!D5</f>
        <v>あいうえお集落協定</v>
      </c>
      <c r="F15" s="719"/>
      <c r="G15" s="719">
        <f t="shared" ref="G15" si="46">IFERROR(D15*10000+F15,"")</f>
        <v>0</v>
      </c>
      <c r="H15" s="176" t="str">
        <f>はじめに!D7</f>
        <v>○○県△△市○町</v>
      </c>
      <c r="I15" s="177">
        <f>別紙１①!E38</f>
        <v>7</v>
      </c>
      <c r="J15" s="719"/>
      <c r="K15" s="675">
        <f>M15+N15+O15+P15+Q15+R15+S15</f>
        <v>22</v>
      </c>
      <c r="L15" s="176">
        <f>別紙１④!A33</f>
        <v>4</v>
      </c>
      <c r="M15" s="176">
        <f>COUNTIF(別紙１③!H7:H34,"A")+COUNTIF(別紙１③!H7:H34,"B")</f>
        <v>9</v>
      </c>
      <c r="N15" s="176">
        <f>COUNTIF(別紙１③!H7:H34,"C")+COUNTIF(別紙１③!H7:H34,"D")+COUNTIF(別紙１③!H7:H34,"E")</f>
        <v>3</v>
      </c>
      <c r="O15" s="176">
        <f>COUNTIF(別紙１③!H7:H34,"F")+COUNTIF(別紙１③!H7:H34,"G")+COUNTIF(別紙１③!H7:H34,"H")+COUNTIF(別紙１③!H7:H34,"I")</f>
        <v>4</v>
      </c>
      <c r="P15" s="176">
        <f>COUNTIF(別紙１③!H7:H34,"J")</f>
        <v>1</v>
      </c>
      <c r="Q15" s="176">
        <f>COUNTIF(別紙１③!H7:H34,"K")</f>
        <v>1</v>
      </c>
      <c r="R15" s="176">
        <f>COUNTIF(別紙１③!H7:H34,"L")</f>
        <v>2</v>
      </c>
      <c r="S15" s="176">
        <f>COUNTIF(別紙１③!H7:H34,"M")</f>
        <v>2</v>
      </c>
      <c r="T15" s="674">
        <f t="shared" ref="T15" si="47">U15+V15+W15+X15+Y15+Z15+AA15+AB15+AC15+AD15</f>
        <v>10</v>
      </c>
      <c r="U15" s="176">
        <f>COUNTIF(別紙１③!I7:I34,"ア")</f>
        <v>1</v>
      </c>
      <c r="V15" s="176">
        <f>COUNTIF(別紙１③!I7:I34,"イ")</f>
        <v>2</v>
      </c>
      <c r="W15" s="176">
        <f>COUNTIF(別紙１③!I7:I34,"ウ")</f>
        <v>1</v>
      </c>
      <c r="X15" s="176">
        <f>COUNTIF(別紙１③!I7:I34,"エ")</f>
        <v>1</v>
      </c>
      <c r="Y15" s="176">
        <f>COUNTIF(別紙１③!I7:I34,"オ")</f>
        <v>0</v>
      </c>
      <c r="Z15" s="176">
        <f>COUNTIF(別紙１③!I7:I34,"カ")</f>
        <v>2</v>
      </c>
      <c r="AA15" s="176">
        <f>COUNTIF(別紙１③!I7:I34,"キ")</f>
        <v>2</v>
      </c>
      <c r="AB15" s="176">
        <f>COUNTIF(別紙１③!I7:I34,"ク")</f>
        <v>0</v>
      </c>
      <c r="AC15" s="176">
        <f>COUNTIF(別紙１③!I7:I34,"ケ")</f>
        <v>1</v>
      </c>
      <c r="AD15" s="176">
        <f>COUNTIF(別紙１③!I7:I34,"コ")</f>
        <v>0</v>
      </c>
      <c r="AE15" s="675" t="str">
        <f>IF(CM15*BI15&gt;0,"通特併存",IF(BI15&lt;&gt;0,"通常",IF(CM15&lt;&gt;0,"特認",IF(CM15*BI15=0,""))))</f>
        <v>通特併存</v>
      </c>
      <c r="AF15" s="681">
        <f>AG15+AN15+AU15+BC15</f>
        <v>38346</v>
      </c>
      <c r="AG15" s="681">
        <f t="shared" ref="AG15" si="48">AH15+AI15+AJ15+AK15+AL15+AM15</f>
        <v>20714</v>
      </c>
      <c r="AH15" s="681">
        <f t="shared" ref="AH15:AM15" si="49">BK15+CO15</f>
        <v>16569</v>
      </c>
      <c r="AI15" s="681">
        <f t="shared" si="49"/>
        <v>0</v>
      </c>
      <c r="AJ15" s="681">
        <f>BM15+CQ15</f>
        <v>1403</v>
      </c>
      <c r="AK15" s="681">
        <f t="shared" si="49"/>
        <v>1515</v>
      </c>
      <c r="AL15" s="681">
        <f t="shared" si="49"/>
        <v>813</v>
      </c>
      <c r="AM15" s="681">
        <f t="shared" si="49"/>
        <v>414</v>
      </c>
      <c r="AN15" s="681">
        <f t="shared" ref="AN15" si="50">AO15+AP15+AQ15+AR15+AS15+AT15</f>
        <v>12468</v>
      </c>
      <c r="AO15" s="681">
        <f t="shared" ref="AO15:AT15" si="51">BR15+CV15</f>
        <v>1840</v>
      </c>
      <c r="AP15" s="681">
        <f t="shared" si="51"/>
        <v>4925</v>
      </c>
      <c r="AQ15" s="681">
        <f t="shared" si="51"/>
        <v>869</v>
      </c>
      <c r="AR15" s="681">
        <f t="shared" si="51"/>
        <v>2034</v>
      </c>
      <c r="AS15" s="681">
        <f t="shared" si="51"/>
        <v>1153</v>
      </c>
      <c r="AT15" s="681">
        <f t="shared" si="51"/>
        <v>1647</v>
      </c>
      <c r="AU15" s="681">
        <f t="shared" ref="AU15" si="52">AV15+AW15+AX15+AY15+AZ15+BA15+BB15</f>
        <v>4014</v>
      </c>
      <c r="AV15" s="681">
        <f t="shared" ref="AV15:BB15" si="53">BY15+DC15</f>
        <v>3144</v>
      </c>
      <c r="AW15" s="681">
        <f t="shared" si="53"/>
        <v>120</v>
      </c>
      <c r="AX15" s="681">
        <f t="shared" si="53"/>
        <v>140</v>
      </c>
      <c r="AY15" s="681">
        <f t="shared" si="53"/>
        <v>130</v>
      </c>
      <c r="AZ15" s="681">
        <f t="shared" si="53"/>
        <v>150</v>
      </c>
      <c r="BA15" s="681">
        <f t="shared" si="53"/>
        <v>170</v>
      </c>
      <c r="BB15" s="681">
        <f t="shared" si="53"/>
        <v>160</v>
      </c>
      <c r="BC15" s="681">
        <f t="shared" ref="BC15" si="54">BD15+BE15+BF15+BG15+BH15</f>
        <v>1150</v>
      </c>
      <c r="BD15" s="681">
        <f t="shared" ref="BD15:BH15" si="55">CG15+DK15</f>
        <v>430</v>
      </c>
      <c r="BE15" s="681">
        <f t="shared" si="55"/>
        <v>0</v>
      </c>
      <c r="BF15" s="681">
        <f t="shared" si="55"/>
        <v>230</v>
      </c>
      <c r="BG15" s="681">
        <f t="shared" si="55"/>
        <v>240</v>
      </c>
      <c r="BH15" s="682">
        <f t="shared" si="55"/>
        <v>250</v>
      </c>
      <c r="BI15" s="681">
        <f t="shared" ref="BI15" si="56">BJ15+BQ15+BX15+CF15</f>
        <v>27482</v>
      </c>
      <c r="BJ15" s="681">
        <f t="shared" ref="BJ15" si="57">BK15+BL15+BM15+BN15+BO15+BP15</f>
        <v>16268</v>
      </c>
      <c r="BK15" s="179">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179">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179">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179">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179">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179">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681">
        <f>BR15+BS15+BT15+BU15+BV15+BW15</f>
        <v>8180</v>
      </c>
      <c r="BR15" s="179">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179">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179">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179">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179">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179">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681">
        <f>BY15+BZ15+CA15+CB15+CC15+CD15+CE15</f>
        <v>3034</v>
      </c>
      <c r="BY15" s="179">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179">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179">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179">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179">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179">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179">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681">
        <f>CG15+CH15+CI15+CJ15+CK15</f>
        <v>0</v>
      </c>
      <c r="CG15" s="179">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179">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179">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179">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179">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678"/>
      <c r="CM15" s="681">
        <f t="shared" ref="CM15" si="58">CN15+CU15+DB15+DJ15</f>
        <v>10864</v>
      </c>
      <c r="CN15" s="681">
        <f t="shared" ref="CN15" si="59">CO15+CP15+CQ15+CR15+CS15+CT15</f>
        <v>4446</v>
      </c>
      <c r="CO15" s="179">
        <f>SUMIFS(別紙２①!$F18:$F105,別紙２①!$A18:$A105,"特認地域",別紙２①!$E18:$E105,"田",別紙２①!$G18:$G105,"急傾斜")</f>
        <v>2555</v>
      </c>
      <c r="CP15" s="179">
        <f>SUMIFS(別紙２①!$F18:$F105,別紙２①!$A18:$A105,"特認地域",別紙２①!$E18:$E105,"田",別紙２①!$G18:$G105,"緩傾斜")</f>
        <v>0</v>
      </c>
      <c r="CQ15" s="179">
        <f>SUMIFS(別紙２①!$F18:$F105,別紙２①!$A18:$A105,"特認地域",別紙２①!$E18:$E105,"田",別紙２①!$G18:$G105,"高齢化・耕作放棄率")</f>
        <v>912</v>
      </c>
      <c r="CR15" s="179">
        <f>SUMIFS(別紙２①!$F18:$F105,別紙２①!$A18:$A105,"特認地域",別紙２①!$E18:$E105,"田",別紙２①!$G18:$G105,"小区画・不整形")</f>
        <v>979</v>
      </c>
      <c r="CS15" s="179">
        <f>SUMIFS(別紙２①!$F18:$F105,別紙２①!$A18:$A105,"特認地域",別紙２①!$E18:$E105,"田",別紙２①!$G18:$G105,"特認基準")</f>
        <v>0</v>
      </c>
      <c r="CT15" s="179">
        <f>SUMIFS(別紙２①!$F18:$F105,別紙２①!$A18:$A105,"特認地域",別紙２①!$E18:$E105,"田",別紙２①!$G18:$G105,"交付対象外")</f>
        <v>0</v>
      </c>
      <c r="CU15" s="681">
        <f t="shared" ref="CU15" si="60">CV15+CW15+CX15+CY15+CZ15+DA15</f>
        <v>4288</v>
      </c>
      <c r="CV15" s="179">
        <f>SUMIFS(別紙２①!$F18:$F105,別紙２①!$A18:$A105,"特認地域",別紙２①!$E18:$E105,"畑",別紙２①!$G18:$G105,"急傾斜")</f>
        <v>0</v>
      </c>
      <c r="CW15" s="179">
        <f>SUMIFS(別紙２①!$F18:$F105,別紙２①!$A18:$A105,"特認地域",別紙２①!$E18:$E105,"畑",別紙２①!$G18:$G105,"緩傾斜")</f>
        <v>3692</v>
      </c>
      <c r="CX15" s="179">
        <f>SUMIFS(別紙２①!$F18:$F105,別紙２①!$A18:$A105,"特認地域",別紙２①!$E18:$E105,"畑",別紙２①!$G18:$G105,"高齢化・耕作放棄率")</f>
        <v>0</v>
      </c>
      <c r="CY15" s="179">
        <f>SUMIFS(別紙２①!$F18:$F105,別紙２①!$A18:$A105,"特認地域",別紙２①!$E18:$E105,"畑",別紙２①!$G18:$G105,"特認基準")</f>
        <v>557</v>
      </c>
      <c r="CZ15" s="179">
        <f>SUMIFS(別紙２①!$F18:$F105,別紙２①!$A18:$A105,"特認地域",別紙２①!$E18:$E105,"畑",別紙２①!$G18:$G105,"交付対象外（田畑混在地）")</f>
        <v>39</v>
      </c>
      <c r="DA15" s="179">
        <f>SUMIFS(別紙２①!$F18:$F105,別紙２①!$A18:$A105,"特認地域",別紙２①!$E18:$E105,"畑",別紙２①!$G18:$G105,"交付対象外（田畑混在地以外）")</f>
        <v>0</v>
      </c>
      <c r="DB15" s="681">
        <f t="shared" ref="DB15" si="61">DC15+DD15+DE15+DF15+DG15+DH15+DI15</f>
        <v>980</v>
      </c>
      <c r="DC15" s="179">
        <f>SUMIFS(別紙２①!$F18:$F105,別紙２①!$A18:$A105,"特認地域",別紙２①!$E18:$E105,"草地",別紙２①!$G18:$G105,"急傾斜")</f>
        <v>110</v>
      </c>
      <c r="DD15" s="179">
        <f>SUMIFS(別紙２①!$F18:$F105,別紙２①!$A18:$A105,"特認地域",別紙２①!$E18:$E105,"草地",別紙２①!$G18:$G105,"緩傾斜")</f>
        <v>120</v>
      </c>
      <c r="DE15" s="179">
        <f>SUMIFS(別紙２①!$F18:$F105,別紙２①!$A18:$A105,"特認地域",別紙２①!$E18:$E105,"草地",別紙２①!$G18:$G105,"草地比率の高い草地")</f>
        <v>140</v>
      </c>
      <c r="DF15" s="179">
        <f>SUMIFS(別紙２①!$F18:$F105,別紙２①!$A18:$A105,"特認地域",別紙２①!$E18:$E105,"草地",別紙２①!$G18:$G105,"高齢化・耕作放棄率")</f>
        <v>130</v>
      </c>
      <c r="DG15" s="179">
        <f>SUMIFS(別紙２①!$F18:$F105,別紙２①!$A18:$A105,"特認地域",別紙２①!$E18:$E105,"草地",別紙２①!$G18:$G105,"特認基準")</f>
        <v>150</v>
      </c>
      <c r="DH15" s="179">
        <f>SUMIFS(別紙２①!$F18:$F105,別紙２①!$A18:$A105,"特認地域",別紙２①!$E18:$E105,"草地",別紙２①!$G18:$G105,"交付対象外（田草地混在地）")</f>
        <v>170</v>
      </c>
      <c r="DI15" s="179">
        <f>SUMIFS(別紙２①!$F18:$F105,別紙２①!$A18:$A105,"特認地域",別紙２①!$E18:$E105,"草地",別紙２①!$G18:$G105,"交付対象外（田草地混在地以外）")</f>
        <v>160</v>
      </c>
      <c r="DJ15" s="681">
        <f t="shared" ref="DJ15" si="62">DK15+DL15+DM15+DN15+DO15</f>
        <v>1150</v>
      </c>
      <c r="DK15" s="179">
        <f>SUMIFS(別紙２①!$F18:$F105,別紙２①!$A18:$A105,"特認地域",別紙２①!$E18:$E105,"採草放牧地",別紙２①!$G18:$G105,"急傾斜")</f>
        <v>430</v>
      </c>
      <c r="DL15" s="179">
        <f>SUMIFS(別紙２①!$F18:$F105,別紙２①!$A18:$A105,"特認地域",別紙２①!$E18:$E105,"採草放牧地",別紙２①!$G18:$G105,"緩傾斜")</f>
        <v>0</v>
      </c>
      <c r="DM15" s="179">
        <f>SUMIFS(別紙２①!$F18:$F105,別紙２①!$A18:$A105,"特認地域",別紙２①!$E18:$E105,"採草放牧地",別紙２①!$G18:$G105,"特認基準")</f>
        <v>230</v>
      </c>
      <c r="DN15" s="181">
        <f>SUMIFS(別紙２①!$F18:$F105,別紙２①!$A18:$A105,"特認地域",別紙２①!$E18:$E105,"採草放牧地",別紙２①!$G18:$G105,"交付対象外（田採草放牧地混在地）")</f>
        <v>240</v>
      </c>
      <c r="DO15" s="181">
        <f>SUMIFS(別紙２①!$F18:$F105,別紙２①!$A18:$A105,"特認地域",別紙２①!$E18:$E105,"採草放牧地",別紙２①!$G18:$G105,"交付対象外（田採草放牧地混在地以外）")</f>
        <v>250</v>
      </c>
      <c r="DP15" s="181">
        <f>別紙１④!I63+別紙１④!N63+別紙１④!S63+別紙１④!X63</f>
        <v>369019</v>
      </c>
      <c r="DQ15" s="722"/>
      <c r="DR15" s="699">
        <f>DS15+DX15+DY15+DZ15+EA15+EB15</f>
        <v>0</v>
      </c>
      <c r="DS15" s="711">
        <f>DT15+DU15+DV15</f>
        <v>0</v>
      </c>
      <c r="DT15" s="683"/>
      <c r="DU15" s="683"/>
      <c r="DV15" s="683"/>
      <c r="DW15" s="683"/>
      <c r="DX15" s="683"/>
      <c r="DY15" s="683"/>
      <c r="DZ15" s="683"/>
      <c r="EA15" s="683"/>
      <c r="EB15" s="683"/>
      <c r="EC15" s="685">
        <f>EE15+EF15+EG15</f>
        <v>0</v>
      </c>
      <c r="ED15" s="684"/>
      <c r="EE15" s="183">
        <f>SUMIFS(別紙２①!$F18:$F105,別紙２①!$P18:$P105,"荒廃農地",別紙２①!$Q18:$Q105,"復旧",別紙２①!$E18:$E105,"田")</f>
        <v>0</v>
      </c>
      <c r="EF15" s="183">
        <f>SUMIFS(別紙２①!$F18:$F105,別紙２①!$P18:$P105,"荒廃農地",別紙２①!$Q18:$Q105,"復旧",別紙２①!$E18:$E105,"畑")</f>
        <v>0</v>
      </c>
      <c r="EG15" s="183">
        <f>SUMIFS(別紙２①!$F18:$F105,別紙２①!$P18:$P105,"荒廃農地",別紙２①!$Q18:$Q105,"復旧",別紙２①!$E18:$E105,"草地")</f>
        <v>0</v>
      </c>
      <c r="EH15" s="183">
        <f>SUMIFS(別紙２①!$F18:$F105,別紙２①!$P18:$P105,"被災地",別紙２①!$Q18:$Q105,"復旧")</f>
        <v>0</v>
      </c>
      <c r="EI15" s="684"/>
      <c r="EJ15" s="183">
        <f>SUMIFS(別紙２①!$F18:$F105,別紙２①!$G18:$G105,"協定に含めない管理すべき農用地")</f>
        <v>0</v>
      </c>
      <c r="EK15" s="681">
        <f t="shared" ref="EK15" si="63">IF(SUM(EM15:EN15)&gt;0,1,0)</f>
        <v>1</v>
      </c>
      <c r="EL15" s="681">
        <f t="shared" ref="EL15" si="64">EM15+EN15</f>
        <v>2140</v>
      </c>
      <c r="EM15" s="179">
        <f>別紙１④!B71</f>
        <v>907</v>
      </c>
      <c r="EN15" s="179">
        <f>別紙１④!E71</f>
        <v>1233</v>
      </c>
      <c r="EO15" s="179">
        <f>別紙１④!P71</f>
        <v>21400</v>
      </c>
      <c r="EP15" s="718"/>
      <c r="EQ15" s="681">
        <f>IF(SUM(ES15:ET15)&gt;0,1,0)</f>
        <v>0</v>
      </c>
      <c r="ER15" s="681">
        <f t="shared" ref="ER15" si="65">ES15+ET15</f>
        <v>0</v>
      </c>
      <c r="ES15" s="179">
        <f>別紙１④!H72</f>
        <v>0</v>
      </c>
      <c r="ET15" s="179">
        <f>別紙１④!J72</f>
        <v>0</v>
      </c>
      <c r="EU15" s="179">
        <f>別紙１④!P72</f>
        <v>0</v>
      </c>
      <c r="EV15" s="718"/>
      <c r="EW15" s="184"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185">
        <f>別紙１④!J258</f>
        <v>11</v>
      </c>
      <c r="EY15" s="712"/>
      <c r="EZ15" s="184" t="str">
        <f>別紙１④!S260</f>
        <v>[イ　棚田等の保全を通じた多面にわたる機能の維持・発揮]
例) 【生産性向上】食味基準を設ける等により品質向上を図り棚田米の販売量/額を〇t /円 から〇t /円に増加させる。</v>
      </c>
      <c r="FA15" s="185">
        <f>別紙１④!J258</f>
        <v>11</v>
      </c>
      <c r="FB15" s="712"/>
      <c r="FC15" s="184"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185">
        <f>別紙１④!J258</f>
        <v>11</v>
      </c>
      <c r="FE15" s="712"/>
      <c r="FF15" s="679">
        <f t="shared" ref="FF15" si="66">IF(SUM(FH15:FI15)&gt;0,1,0)</f>
        <v>1</v>
      </c>
      <c r="FG15" s="679">
        <f t="shared" ref="FG15" si="67">FH15+FI15</f>
        <v>738</v>
      </c>
      <c r="FH15" s="179">
        <f>別紙１④!B80</f>
        <v>738</v>
      </c>
      <c r="FI15" s="179">
        <f>別紙１④!E80</f>
        <v>0</v>
      </c>
      <c r="FJ15" s="179">
        <f>別紙１④!S80</f>
        <v>4428</v>
      </c>
      <c r="FK15" s="718"/>
      <c r="FL15" s="172"/>
      <c r="FM15" s="172"/>
      <c r="FN15" s="172"/>
      <c r="FO15" s="172"/>
      <c r="FP15" s="172"/>
      <c r="FQ15" s="172"/>
      <c r="FR15" s="172"/>
      <c r="FS15" s="172"/>
      <c r="FT15" s="172"/>
      <c r="FU15" s="76"/>
      <c r="FV15" s="172"/>
      <c r="FW15" s="172"/>
      <c r="FX15" s="172"/>
      <c r="FY15" s="172"/>
      <c r="FZ15" s="172"/>
      <c r="GA15" s="172"/>
      <c r="GB15" s="172"/>
      <c r="GC15" s="172"/>
      <c r="GD15" s="172"/>
      <c r="GE15" s="172"/>
      <c r="GF15" s="172"/>
      <c r="GG15" s="76"/>
      <c r="GH15" s="679">
        <f>IF(GI15&gt;0,1,0)</f>
        <v>0</v>
      </c>
      <c r="GI15" s="179">
        <f>別紙１④!B88+別紙１④!D88+別紙１④!F88+別紙１④!I88+別紙１④!B89+別紙１④!D89+別紙１④!F89+別紙１④!I89</f>
        <v>0</v>
      </c>
      <c r="GJ15" s="179">
        <f>別紙１④!S88</f>
        <v>0</v>
      </c>
      <c r="GK15" s="718"/>
      <c r="GL15" s="183">
        <f>COUNTIFS(別紙１④!$B$97:$F$101,"&lt;&gt;")</f>
        <v>2</v>
      </c>
      <c r="GM15" s="183">
        <f>COUNTIFS(別紙１④!$H$97:$J$101,"&lt;&gt;")</f>
        <v>0</v>
      </c>
      <c r="GN15" s="695">
        <f t="shared" ref="GN15" si="68">GO15+GP15</f>
        <v>0</v>
      </c>
      <c r="GO15" s="76"/>
      <c r="GP15" s="76"/>
      <c r="GQ15" s="695">
        <f>SUM(GR15:GT15)</f>
        <v>0</v>
      </c>
      <c r="GR15" s="173"/>
      <c r="GS15" s="173"/>
      <c r="GT15" s="173"/>
      <c r="GU15" s="186"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185">
        <f>別紙１④!J268</f>
        <v>11</v>
      </c>
      <c r="GW15" s="712"/>
      <c r="GX15" s="686">
        <f t="shared" ref="GX15" si="69">IF(GY15&gt;0,1,0)</f>
        <v>0</v>
      </c>
      <c r="GY15" s="183">
        <f>別紙１④!B110+別紙１④!D110+別紙１④!F110+別紙１④!I110</f>
        <v>0</v>
      </c>
      <c r="GZ15" s="183">
        <f>別紙１④!P110</f>
        <v>0</v>
      </c>
      <c r="HA15" s="718"/>
      <c r="HB15" s="186"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185">
        <f>別紙１④!J272</f>
        <v>11</v>
      </c>
      <c r="HD15" s="712"/>
      <c r="HE15" s="686">
        <f t="shared" ref="HE15" si="70">IF(HF15&gt;0,1,0)</f>
        <v>1</v>
      </c>
      <c r="HF15" s="183">
        <f>別紙１④!I110+別紙１④!K110+別紙１④!M110+別紙１④!P110</f>
        <v>5000</v>
      </c>
      <c r="HG15" s="183">
        <f>別紙１④!W110</f>
        <v>0</v>
      </c>
      <c r="HH15" s="718"/>
      <c r="HI15" s="186">
        <f>別紙１④!Z270</f>
        <v>0</v>
      </c>
      <c r="HJ15" s="185">
        <f>別紙１④!Q272</f>
        <v>0</v>
      </c>
      <c r="HK15" s="712"/>
      <c r="HL15" s="189" t="str">
        <f>IF(別紙２①!G6="〇",1,"")</f>
        <v/>
      </c>
      <c r="HM15" s="189" t="str">
        <f>IF(別紙２①!G8="〇",1,"")</f>
        <v/>
      </c>
      <c r="HN15" s="679">
        <f>DP15+EO15+EU15+FJ15+GJ15+GZ15+HG15</f>
        <v>394847</v>
      </c>
      <c r="HO15" s="679">
        <f>DQ15+EP15+EV15+FK15+GK15+HA15+HH15</f>
        <v>0</v>
      </c>
      <c r="HP15" s="679">
        <f t="shared" ref="HP15" si="71">HN15-HR15</f>
        <v>194847</v>
      </c>
      <c r="HQ15" s="680">
        <f t="shared" ref="HQ15" si="72">HP15/HN15</f>
        <v>0.49347468766382929</v>
      </c>
      <c r="HR15" s="179">
        <f>別紙１④!M241</f>
        <v>200000</v>
      </c>
      <c r="HS15" s="677"/>
      <c r="HT15" s="679">
        <f>HN15+HS15</f>
        <v>394847</v>
      </c>
      <c r="HU15" s="677"/>
      <c r="HV15" s="679">
        <f>HW15+HX15+HY15+HZ15+IA15+IB15+IC15+ID15+IE15+IF15+IG15+IH15+II15+IJ15</f>
        <v>4000000</v>
      </c>
      <c r="HW15" s="679">
        <f>別紙１④!R205</f>
        <v>300000</v>
      </c>
      <c r="HX15" s="679">
        <f>別紙１④!R206</f>
        <v>30000</v>
      </c>
      <c r="HY15" s="699">
        <f>別紙１④!R211</f>
        <v>1000000</v>
      </c>
      <c r="HZ15" s="699">
        <f>別紙１④!R213</f>
        <v>800000</v>
      </c>
      <c r="IA15" s="679">
        <f>別紙１④!R215</f>
        <v>500000</v>
      </c>
      <c r="IB15" s="679">
        <f>別紙１④!R216</f>
        <v>500000</v>
      </c>
      <c r="IC15" s="679">
        <f>別紙１④!R217</f>
        <v>600000</v>
      </c>
      <c r="ID15" s="679">
        <f>別紙１④!R218</f>
        <v>30000</v>
      </c>
      <c r="IE15" s="679">
        <f>別紙１④!R210</f>
        <v>20000</v>
      </c>
      <c r="IF15" s="679">
        <f>別紙１④!R209</f>
        <v>100000</v>
      </c>
      <c r="IG15" s="679">
        <f>別紙１④!R207</f>
        <v>20000</v>
      </c>
      <c r="IH15" s="679">
        <f>別紙１④!R208</f>
        <v>100000</v>
      </c>
      <c r="II15" s="677"/>
      <c r="IJ15" s="677"/>
      <c r="IK15" s="677"/>
      <c r="IL15" s="675">
        <f>SUM(IN15:IV15)</f>
        <v>1</v>
      </c>
      <c r="IM15" s="190">
        <f>IF(別紙１④!A155="✓",1,"")</f>
        <v>1</v>
      </c>
      <c r="IN15" s="190">
        <f>IF(別紙１④!A157="〇",1,"")</f>
        <v>1</v>
      </c>
      <c r="IO15" s="190" t="str">
        <f>IF(別紙１④!A158="〇",1,"")</f>
        <v/>
      </c>
      <c r="IP15" s="190" t="str">
        <f>IF(別紙１④!A159="〇",1,"")</f>
        <v/>
      </c>
      <c r="IQ15" s="190" t="str">
        <f>IF(別紙１④!A160="〇",1,"")</f>
        <v/>
      </c>
      <c r="IR15" s="190" t="str">
        <f>IF(別紙１④!A161="〇",1,"")</f>
        <v/>
      </c>
      <c r="IS15" s="190" t="str">
        <f>IF(別紙１④!A162="〇",1,"")</f>
        <v/>
      </c>
      <c r="IT15" s="190" t="str">
        <f>IF(別紙１④!A163="〇",1,"")</f>
        <v/>
      </c>
      <c r="IU15" s="190" t="str">
        <f>IF(別紙１④!A164="〇",1,"")</f>
        <v/>
      </c>
      <c r="IV15" s="190" t="str">
        <f>IF(別紙１④!A165="〇",1,"")</f>
        <v/>
      </c>
      <c r="IW15" s="675">
        <f>SUM(IX15:IZ15)</f>
        <v>3</v>
      </c>
      <c r="IX15" s="176">
        <f>IF(OR(別紙１④!H169="〇",別紙１④!N169="〇",別紙１④!S169="〇"),1,"")</f>
        <v>1</v>
      </c>
      <c r="IY15" s="176">
        <f>IF(OR(別紙１④!H170="〇",別紙１④!N170="〇",別紙１④!S170="〇"),1,"")</f>
        <v>1</v>
      </c>
      <c r="IZ15" s="176">
        <f>IF(別紙１④!D171&lt;&gt;"",1,"")</f>
        <v>1</v>
      </c>
      <c r="JA15" s="675">
        <f>SUM(JB15:JK15)</f>
        <v>4</v>
      </c>
      <c r="JB15" s="176">
        <f>IF(別紙１④!A177="〇",1,"")</f>
        <v>1</v>
      </c>
      <c r="JC15" s="176" t="str">
        <f>IF(別紙１④!A178="〇",1,"")</f>
        <v/>
      </c>
      <c r="JD15" s="176" t="str">
        <f>IF(別紙１④!A179="〇",1,"")</f>
        <v/>
      </c>
      <c r="JE15" s="176">
        <f>IF(別紙１④!A180="〇",1,"")</f>
        <v>1</v>
      </c>
      <c r="JF15" s="176" t="str">
        <f>IF(別紙１④!A181="〇",1,"")</f>
        <v/>
      </c>
      <c r="JG15" s="176" t="str">
        <f>IF(別紙１④!A182="〇",1,"")</f>
        <v/>
      </c>
      <c r="JH15" s="176">
        <f>IF(別紙１④!A183="〇",1,"")</f>
        <v>1</v>
      </c>
      <c r="JI15" s="176" t="str">
        <f>IF(別紙１④!A184="〇",1,"")</f>
        <v/>
      </c>
      <c r="JJ15" s="176">
        <f>IF(別紙１④!A185="〇",1,"")</f>
        <v>1</v>
      </c>
      <c r="JK15" s="176" t="str">
        <f>IF(別紙１④!A186="〇",1,"")</f>
        <v/>
      </c>
      <c r="JL15" s="675">
        <f t="shared" ref="JL15" si="73">SUM(JM15:JP15)</f>
        <v>2</v>
      </c>
      <c r="JM15" s="176">
        <f>IF(別紙１④!B130="〇",1,"")</f>
        <v>1</v>
      </c>
      <c r="JN15" s="176">
        <f>IF(別紙１④!B131="〇",1,"")</f>
        <v>1</v>
      </c>
      <c r="JO15" s="176" t="str">
        <f>IF(別紙１④!B132="〇",1,"")</f>
        <v/>
      </c>
      <c r="JP15" s="176" t="str">
        <f>IF(別紙１④!B133="〇",1,"")</f>
        <v/>
      </c>
      <c r="JQ15" s="176" t="str">
        <f>別紙１④!D134&amp;""</f>
        <v xml:space="preserve">例)農業生産活動の継続に向けた集落機能強化
</v>
      </c>
      <c r="JR15" s="674">
        <f>SUM(JS15:KB15)</f>
        <v>2</v>
      </c>
      <c r="JS15" s="176">
        <f>IF(別紙１④!B139="〇",1,"")</f>
        <v>1</v>
      </c>
      <c r="JT15" s="176" t="str">
        <f>IF(別紙１④!B140="〇",1,"")</f>
        <v/>
      </c>
      <c r="JU15" s="176" t="str">
        <f>IF(別紙１④!B141="〇",1,"")</f>
        <v/>
      </c>
      <c r="JV15" s="176" t="str">
        <f>IF(別紙１④!B142="〇",1,"")</f>
        <v/>
      </c>
      <c r="JW15" s="176" t="str">
        <f>IF(別紙１④!B143="〇",1,"")</f>
        <v/>
      </c>
      <c r="JX15" s="176" t="str">
        <f>IF(別紙１④!B144="〇",1,"")</f>
        <v/>
      </c>
      <c r="JY15" s="176" t="str">
        <f>IF(別紙１④!B145="〇",1,"")</f>
        <v/>
      </c>
      <c r="JZ15" s="176">
        <f>IF(別紙１④!B146="〇",1,"")</f>
        <v>1</v>
      </c>
      <c r="KA15" s="176" t="str">
        <f>IF(別紙１④!B147="〇",1,"")</f>
        <v/>
      </c>
      <c r="KB15" s="176" t="str">
        <f>IF(別紙１④!B148="〇",1,"")</f>
        <v/>
      </c>
      <c r="KC15" s="176" t="str">
        <f>別紙１④!N149&amp;""</f>
        <v/>
      </c>
      <c r="KD15" s="719"/>
      <c r="KE15" s="179">
        <f>IF('別紙２②（ネットワーク化活動計画）'!B17="○",1,"")</f>
        <v>1</v>
      </c>
      <c r="KF15" s="176">
        <f>IF('別紙２②（ネットワーク化活動計画）'!B19="○",1,"")</f>
        <v>1</v>
      </c>
      <c r="KG15" s="176">
        <f>IF('別紙２②（ネットワーク化活動計画）'!B21="○",1,"")</f>
        <v>1</v>
      </c>
      <c r="KH15" s="517" t="str">
        <f>'別紙２③（ネットワーク化）'!$B$6&amp;""</f>
        <v>農林地域集落協定ネットワーク協議会</v>
      </c>
      <c r="KI15" s="179">
        <f>COUNTIFS('別紙２③（ネットワーク化）'!$B$11:$B$14,"&lt;&gt;")</f>
        <v>3</v>
      </c>
      <c r="KJ15" s="585">
        <f>'別紙２③（ネットワーク化）'!$F$15</f>
        <v>17.283459999999998</v>
      </c>
      <c r="KK15" s="179">
        <f>IF('別紙２③（ネットワーク化）'!$B$23="○",1,"")</f>
        <v>1</v>
      </c>
      <c r="KL15" s="179">
        <f>IF('別紙２③（ネットワーク化）'!$B$21="○",1,"")</f>
        <v>1</v>
      </c>
      <c r="KM15" s="179" t="str">
        <f>IF('別紙２③（ネットワーク化）'!$B$22="○",1,"")</f>
        <v/>
      </c>
      <c r="KN15" s="179">
        <f>IF('別紙２③（ネットワーク化）'!$B$23="○",1,"")</f>
        <v>1</v>
      </c>
      <c r="KO15" s="179" t="str">
        <f>IF('別紙２③（ネットワーク化）'!$H$20="○",1,"")</f>
        <v/>
      </c>
      <c r="KP15" s="179">
        <f>IF('別紙２③（ネットワーク化）'!$H$21="○",1,"")</f>
        <v>1</v>
      </c>
      <c r="KQ15" s="179" t="str">
        <f>IF('別紙２③（ネットワーク化）'!$H$22="○",1,"")</f>
        <v/>
      </c>
      <c r="KR15" s="179" t="str">
        <f>'別紙２③（ネットワーク化）'!J23&amp;""</f>
        <v/>
      </c>
      <c r="KS15" s="179">
        <f>IF('別紙２③（ネットワーク化）'!$B$29="○",1,"")</f>
        <v>1</v>
      </c>
      <c r="KT15" s="179" t="str">
        <f>IF('別紙２③（ネットワーク化）'!$B$31="○",1,"")</f>
        <v/>
      </c>
      <c r="KU15" s="179" t="str">
        <f>IF('別紙２③（ネットワーク化）'!$B$32="○",1,"")</f>
        <v/>
      </c>
      <c r="KV15" s="179" t="str">
        <f>IF('別紙２③（ネットワーク化）'!$B$33="○",1,"")</f>
        <v/>
      </c>
      <c r="KW15" s="179">
        <f>IF('別紙２③（ネットワーク化）'!$B$34="○",1,"")</f>
        <v>1</v>
      </c>
      <c r="KX15" s="179">
        <f>IF('別紙２③（ネットワーク化）'!$H$29="○",1,"")</f>
        <v>1</v>
      </c>
      <c r="KY15" s="179">
        <f>IF('別紙２③（ネットワーク化）'!$H$30="○",1,"")</f>
        <v>1</v>
      </c>
      <c r="KZ15" s="179">
        <f>IF('別紙２③（ネットワーク化）'!$H$31="○",1,"")</f>
        <v>1</v>
      </c>
      <c r="LA15" s="179" t="str">
        <f>IF('別紙２③（ネットワーク化）'!$H$32="○",1,"")</f>
        <v/>
      </c>
      <c r="LB15" s="179" t="str">
        <f>IF('別紙２③（ネットワーク化）'!$H$33="○",1,"")</f>
        <v/>
      </c>
      <c r="LC15" s="185" t="str">
        <f>'別紙２③（ネットワーク化）'!J34&amp;""</f>
        <v/>
      </c>
      <c r="LD15" s="517">
        <f>IF('別紙２③（ネットワーク化）'!$B$38="○",1,"")</f>
        <v>1</v>
      </c>
      <c r="LE15" s="517">
        <f>IF('別紙２③（ネットワーク化）'!$B$39="○",1,"")</f>
        <v>1</v>
      </c>
      <c r="LF15" s="517" t="str">
        <f>IF('別紙２③（ネットワーク化）'!$G$38="○",1,"")</f>
        <v/>
      </c>
      <c r="LG15" s="517" t="str">
        <f>IF('別紙２③（ネットワーク化）'!$G$39="○",1,"")</f>
        <v/>
      </c>
      <c r="LH15" s="179" t="str">
        <f>'別紙２③（ネットワーク化）'!J39&amp;""</f>
        <v/>
      </c>
      <c r="LI15" s="677"/>
      <c r="LJ15" s="179" t="str">
        <f>IF('別紙２③（ネットワーク化）'!$B$65="○",1,"")</f>
        <v/>
      </c>
      <c r="LK15" s="179">
        <f>IF('別紙２③（ネットワーク化）'!$B$66="○",1,"")</f>
        <v>1</v>
      </c>
      <c r="LL15" s="179" t="str">
        <f>IF('別紙２③（ネットワーク化）'!$B$67="○",1,"")</f>
        <v/>
      </c>
      <c r="LM15" s="179" t="str">
        <f>IF('別紙２③（ネットワーク化）'!$B$68="○",1,"")</f>
        <v/>
      </c>
      <c r="LN15" s="179" t="str">
        <f>IF('別紙２③（ネットワーク化）'!$B$69="○",1,"")</f>
        <v/>
      </c>
      <c r="LO15" s="179" t="str">
        <f>IF('別紙２③（ネットワーク化）'!$B$70="○",1,"")</f>
        <v/>
      </c>
      <c r="LP15" s="179" t="str">
        <f>'別紙２③（ネットワーク化）'!F70&amp;""</f>
        <v/>
      </c>
      <c r="LQ15" s="179" t="str">
        <f>'別紙２④（統合）'!$B$6&amp;""</f>
        <v>農林地域広域集落協定</v>
      </c>
      <c r="LR15" s="517">
        <f>COUNTIFS('別紙２④（統合）'!$B$11:$B$14,"&lt;&gt;")</f>
        <v>3</v>
      </c>
      <c r="LS15" s="585">
        <f>'別紙２④（統合）'!$F$15</f>
        <v>14.583459999999999</v>
      </c>
      <c r="LT15" s="179" t="str">
        <f>IF('別紙２④（統合）'!$B$20="○",1,"")</f>
        <v/>
      </c>
      <c r="LU15" s="179">
        <f>IF('別紙２④（統合）'!$B$21="○",1,"")</f>
        <v>1</v>
      </c>
      <c r="LV15" s="179" t="str">
        <f>IF('別紙２④（統合）'!$B$22="○",1,"")</f>
        <v/>
      </c>
      <c r="LW15" s="179">
        <f>IF('別紙２④（統合）'!$B$23="○",1,"")</f>
        <v>1</v>
      </c>
      <c r="LX15" s="179" t="str">
        <f>IF('別紙２④（統合）'!$H$20="○",1,"")</f>
        <v/>
      </c>
      <c r="LY15" s="179" t="str">
        <f>IF('別紙２④（統合）'!$H$21="○",1,"")</f>
        <v/>
      </c>
      <c r="LZ15" s="179">
        <f>IF('別紙２④（統合）'!$H$22="○",1,"")</f>
        <v>1</v>
      </c>
      <c r="MA15" s="179" t="str">
        <f>'別紙２④（統合）'!$J$23&amp;""</f>
        <v>農作業機械の老朽化及びオペレーターの不足</v>
      </c>
      <c r="MB15" s="179">
        <f>IF('別紙２④（統合）'!$B$29="○",1,"")</f>
        <v>1</v>
      </c>
      <c r="MC15" s="179" t="str">
        <f>IF('別紙２④（統合）'!$B$30="○",1,"")</f>
        <v/>
      </c>
      <c r="MD15" s="179">
        <f>IF('別紙２④（統合）'!$B$31="○",1,"")</f>
        <v>1</v>
      </c>
      <c r="ME15" s="179">
        <f>IF('別紙２④（統合）'!$B$32="○",1,"")</f>
        <v>1</v>
      </c>
      <c r="MF15" s="179">
        <f>IF('別紙２④（統合）'!$B$33="○",1,"")</f>
        <v>1</v>
      </c>
      <c r="MG15" s="179" t="str">
        <f>IF('別紙２④（統合）'!$H$29="○",1,"")</f>
        <v/>
      </c>
      <c r="MH15" s="179" t="str">
        <f>IF('別紙２④（統合）'!$H$30="○",1,"")</f>
        <v/>
      </c>
      <c r="MI15" s="179" t="str">
        <f>IF('別紙２④（統合）'!$H$31="○",1,"")</f>
        <v/>
      </c>
      <c r="MJ15" s="179">
        <f>IF('別紙２④（統合）'!$H$32="○",1,"")</f>
        <v>1</v>
      </c>
      <c r="MK15" s="179">
        <f>IF('別紙２④（統合）'!$H$33="○",1,"")</f>
        <v>1</v>
      </c>
      <c r="ML15" s="179" t="str">
        <f>IF('別紙２④（統合）'!$H$34="○",1,"")</f>
        <v/>
      </c>
      <c r="MM15" s="179" t="str">
        <f>'別紙２④（統合）'!$J$34&amp;""</f>
        <v>農作業機械のオペレーターの確保</v>
      </c>
      <c r="MN15" s="677"/>
      <c r="MO15" s="522">
        <f>MP15+MZ15</f>
        <v>0</v>
      </c>
      <c r="MP15" s="522">
        <f>SUM(MQ15:MY15)</f>
        <v>0</v>
      </c>
      <c r="MQ15" s="700"/>
      <c r="MR15" s="700"/>
      <c r="MS15" s="700"/>
      <c r="MT15" s="700"/>
      <c r="MU15" s="700"/>
      <c r="MV15" s="700"/>
      <c r="MW15" s="700"/>
      <c r="MX15" s="700"/>
      <c r="MY15" s="700"/>
      <c r="MZ15" s="522">
        <f>SUM(NA15:NI15)</f>
        <v>0</v>
      </c>
      <c r="NA15" s="700"/>
      <c r="NB15" s="700"/>
      <c r="NC15" s="700"/>
      <c r="ND15" s="700"/>
      <c r="NE15" s="700"/>
      <c r="NF15" s="700"/>
      <c r="NG15" s="700"/>
      <c r="NH15" s="700"/>
      <c r="NI15" s="700"/>
      <c r="NJ15" s="522">
        <f>NK15+NL15</f>
        <v>7</v>
      </c>
      <c r="NK15" s="674">
        <f>R15</f>
        <v>2</v>
      </c>
      <c r="NL15" s="176">
        <f>'別紙２⑤（多様な組織等の参画）'!G22</f>
        <v>5</v>
      </c>
      <c r="NM15" s="179">
        <f>IF('別紙２⑤（多様な組織等の参画）'!$B$31="○",1,"")</f>
        <v>1</v>
      </c>
      <c r="NN15" s="179">
        <f>IF('別紙２⑤（多様な組織等の参画）'!$B$32="○",1,"")</f>
        <v>1</v>
      </c>
      <c r="NO15" s="179" t="str">
        <f>IF('別紙２⑤（多様な組織等の参画）'!$B$33="○",1,"")</f>
        <v/>
      </c>
      <c r="NP15" s="179" t="str">
        <f>IF('別紙２⑤（多様な組織等の参画）'!$H$31="○",1,"")</f>
        <v/>
      </c>
      <c r="NQ15" s="179">
        <f>IF('別紙２⑤（多様な組織等の参画）'!$H$32="○",1,"")</f>
        <v>1</v>
      </c>
      <c r="NR15" s="179" t="str">
        <f>'別紙２⑤（多様な組織等の参画）'!$J$33&amp;""</f>
        <v>棚田の荒廃</v>
      </c>
      <c r="NS15" s="179">
        <f>IF('別紙２⑤（多様な組織等の参画）'!$B$39="○",1,"")</f>
        <v>1</v>
      </c>
      <c r="NT15" s="179">
        <f>IF('別紙２⑤（多様な組織等の参画）'!$B$40="○",1,"")</f>
        <v>1</v>
      </c>
      <c r="NU15" s="179" t="str">
        <f>IF('別紙２⑤（多様な組織等の参画）'!$B$41="○",1,"")</f>
        <v/>
      </c>
      <c r="NV15" s="179">
        <f>IF('別紙２⑤（多様な組織等の参画）'!$B$42="○",1,"")</f>
        <v>1</v>
      </c>
      <c r="NW15" s="179" t="str">
        <f>IF('別紙２⑤（多様な組織等の参画）'!$B$43="○",1,"")</f>
        <v/>
      </c>
      <c r="NX15" s="179" t="str">
        <f>IF('別紙２⑤（多様な組織等の参画）'!$H$39="○",1,"")</f>
        <v/>
      </c>
      <c r="NY15" s="179">
        <f>IF('別紙２⑤（多様な組織等の参画）'!$H$40="○",1,"")</f>
        <v>1</v>
      </c>
      <c r="NZ15" s="179">
        <f>IF('別紙２⑤（多様な組織等の参画）'!$H$41="○",1,"")</f>
        <v>1</v>
      </c>
      <c r="OA15" s="179" t="str">
        <f>'別紙２⑤（多様な組織等の参画）'!$J$42&amp;""</f>
        <v>棚田資源を活かした振興活動</v>
      </c>
      <c r="OB15" s="700"/>
    </row>
  </sheetData>
  <autoFilter ref="A14:AD15" xr:uid="{373FAE32-4EDE-4F28-A035-28BF5010284F}"/>
  <dataConsolidate/>
  <mergeCells count="450">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HY6:HY12"/>
    <mergeCell ref="HZ6:HZ12"/>
    <mergeCell ref="IA6:IA12"/>
    <mergeCell ref="IB6:IB12"/>
    <mergeCell ref="IC6:IC12"/>
    <mergeCell ref="ID6:ID12"/>
    <mergeCell ref="HS6:HS12"/>
    <mergeCell ref="HT6:HT12"/>
    <mergeCell ref="HU6:HU12"/>
    <mergeCell ref="HV6:HV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BB8:BB12"/>
    <mergeCell ref="BD8:BD12"/>
    <mergeCell ref="BE8:BE12"/>
    <mergeCell ref="BF8:BF12"/>
    <mergeCell ref="BG8:BG12"/>
    <mergeCell ref="AT8:AT12"/>
    <mergeCell ref="AV8:AV12"/>
    <mergeCell ref="AW8:AW12"/>
    <mergeCell ref="AX8:AX12"/>
    <mergeCell ref="AY8:AY12"/>
    <mergeCell ref="AZ8:AZ12"/>
    <mergeCell ref="BH8:BH12"/>
    <mergeCell ref="BI8:BI12"/>
    <mergeCell ref="BJ8:BJ12"/>
    <mergeCell ref="BK8:BP8"/>
    <mergeCell ref="BQ8:BQ12"/>
    <mergeCell ref="BR8:BW8"/>
    <mergeCell ref="BT9:BT12"/>
    <mergeCell ref="BU9:BU12"/>
    <mergeCell ref="BV9:BV12"/>
    <mergeCell ref="BW9:BW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KW8:KW12"/>
    <mergeCell ref="KX8:KX12"/>
    <mergeCell ref="KY8:KY12"/>
    <mergeCell ref="KM8:KM12"/>
    <mergeCell ref="KN8:KN12"/>
    <mergeCell ref="KO8:KO12"/>
    <mergeCell ref="KP8:KP12"/>
    <mergeCell ref="KQ8:KQ12"/>
    <mergeCell ref="KS8:KS12"/>
    <mergeCell ref="KR9:KR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DG9:DG12"/>
    <mergeCell ref="DH9:DH12"/>
    <mergeCell ref="DI9:DI12"/>
    <mergeCell ref="DK9:DK12"/>
    <mergeCell ref="CX9:CX12"/>
    <mergeCell ref="CY9:CY12"/>
    <mergeCell ref="CZ9:CZ12"/>
    <mergeCell ref="DA9:DA12"/>
    <mergeCell ref="DC9:DC12"/>
    <mergeCell ref="DD9:DD12"/>
    <mergeCell ref="DJ8:DJ12"/>
    <mergeCell ref="DK8:DO8"/>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s>
  <phoneticPr fontId="3"/>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xr:uid="{0C5630D6-7CCE-48EB-B206-D9150BDA1F17}">
      <formula1>"1,2"</formula1>
    </dataValidation>
    <dataValidation type="list" allowBlank="1" showInputMessage="1" showErrorMessage="1" sqref="J15" xr:uid="{767980B3-6C5F-4C3D-9E50-A629A43672C4}">
      <formula1>"0,1,2,3"</formula1>
    </dataValidation>
    <dataValidation type="custom" allowBlank="1" showInputMessage="1" errorTitle="関数セル" error="入力不要" sqref="KD7:KD14 KE7:KG7 KE13:KG14" xr:uid="{84D9D956-4D60-4087-BEAB-61D332A04353}">
      <formula1>"IF(SUM(I11:N11)&gt;0,1,0)"</formula1>
    </dataValidation>
  </dataValidations>
  <pageMargins left="0.39370078740157483" right="0.39370078740157483" top="0.98425196850393704" bottom="0.98425196850393704" header="0.51181102362204722" footer="0.51181102362204722"/>
  <pageSetup paperSize="9" fitToHeight="0" orientation="landscape"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02E3-2454-481E-8588-3BD8A97D3362}">
  <sheetPr>
    <tabColor rgb="FFCCFFCC"/>
  </sheetPr>
  <dimension ref="A1:AD29"/>
  <sheetViews>
    <sheetView showGridLines="0" view="pageBreakPreview" topLeftCell="A2" zoomScale="90" zoomScaleNormal="90" zoomScaleSheetLayoutView="90" workbookViewId="0">
      <selection activeCell="I6" sqref="I6"/>
    </sheetView>
  </sheetViews>
  <sheetFormatPr defaultColWidth="9" defaultRowHeight="14.25"/>
  <cols>
    <col min="1" max="1" width="5.5" style="67" customWidth="1"/>
    <col min="2" max="2" width="6.375" style="67" customWidth="1"/>
    <col min="3" max="3" width="4.125" style="67" customWidth="1"/>
    <col min="4" max="4" width="43.75" style="67" customWidth="1"/>
    <col min="5" max="5" width="26.375" style="67" customWidth="1"/>
    <col min="6" max="6" width="5.5" style="67" customWidth="1"/>
    <col min="7" max="11" width="4.25" style="67" customWidth="1"/>
    <col min="12" max="17" width="2.625" style="67" customWidth="1"/>
    <col min="18" max="16384" width="9" style="67"/>
  </cols>
  <sheetData>
    <row r="1" spans="1:30" ht="27.75" customHeight="1">
      <c r="A1" s="368" t="s">
        <v>1520</v>
      </c>
      <c r="Q1" s="74"/>
      <c r="R1" s="74"/>
      <c r="AD1" s="67" t="s">
        <v>9</v>
      </c>
    </row>
    <row r="2" spans="1:30" ht="27.75" customHeight="1">
      <c r="A2" s="106"/>
      <c r="E2" s="528"/>
      <c r="Q2" s="74"/>
      <c r="R2" s="74"/>
    </row>
    <row r="3" spans="1:30" ht="27.75" customHeight="1">
      <c r="A3" s="106"/>
      <c r="E3" s="549" t="s">
        <v>1521</v>
      </c>
      <c r="Q3" s="74"/>
      <c r="R3" s="74"/>
    </row>
    <row r="4" spans="1:30" s="531" customFormat="1" ht="25.5" customHeight="1">
      <c r="A4" s="958" t="s">
        <v>1580</v>
      </c>
      <c r="B4" s="958"/>
      <c r="C4" s="529" t="s">
        <v>1574</v>
      </c>
      <c r="D4" s="530"/>
      <c r="E4" s="253"/>
      <c r="F4" s="67"/>
      <c r="G4" s="67"/>
    </row>
    <row r="5" spans="1:30" ht="24" customHeight="1">
      <c r="A5" s="532"/>
      <c r="B5" s="532"/>
      <c r="C5" s="532"/>
      <c r="D5" s="532"/>
      <c r="E5" s="829" t="str">
        <f>はじめに!D5&amp;""</f>
        <v>あいうえお集落協定</v>
      </c>
    </row>
    <row r="6" spans="1:30" ht="24" customHeight="1">
      <c r="A6" s="532"/>
      <c r="B6" s="532"/>
      <c r="C6" s="532"/>
      <c r="D6" s="532"/>
      <c r="E6" s="830" t="str">
        <f>はじめに!D6&amp;""</f>
        <v>中山間　太郎</v>
      </c>
    </row>
    <row r="7" spans="1:30" ht="26.25" customHeight="1">
      <c r="A7" s="532"/>
      <c r="B7" s="532"/>
      <c r="C7" s="532"/>
      <c r="D7" s="532"/>
      <c r="E7" s="253"/>
    </row>
    <row r="8" spans="1:30" s="531" customFormat="1" ht="25.5" customHeight="1">
      <c r="A8" s="959" t="s">
        <v>1522</v>
      </c>
      <c r="B8" s="959"/>
      <c r="C8" s="959"/>
      <c r="D8" s="959"/>
      <c r="E8" s="959"/>
      <c r="F8" s="959"/>
      <c r="G8" s="67"/>
    </row>
    <row r="9" spans="1:30" s="531" customFormat="1" ht="25.5" customHeight="1">
      <c r="A9" s="533"/>
      <c r="B9" s="253"/>
      <c r="C9" s="253"/>
      <c r="D9" s="253"/>
      <c r="E9" s="253"/>
      <c r="F9" s="67"/>
      <c r="G9" s="67"/>
    </row>
    <row r="10" spans="1:30" s="534" customFormat="1" ht="45.75" customHeight="1">
      <c r="A10" s="960" t="s">
        <v>1523</v>
      </c>
      <c r="B10" s="960"/>
      <c r="C10" s="960"/>
      <c r="D10" s="960"/>
      <c r="E10" s="960"/>
      <c r="F10" s="960"/>
    </row>
    <row r="11" spans="1:30" s="534" customFormat="1" ht="18" customHeight="1"/>
    <row r="12" spans="1:30" s="531" customFormat="1" ht="25.5" customHeight="1">
      <c r="A12" s="961"/>
      <c r="B12" s="961"/>
      <c r="C12" s="961"/>
      <c r="D12" s="961"/>
      <c r="E12" s="961"/>
      <c r="F12" s="961"/>
      <c r="G12" s="67"/>
      <c r="H12" s="67"/>
      <c r="I12" s="67"/>
      <c r="J12" s="67"/>
    </row>
    <row r="13" spans="1:30" s="534" customFormat="1" ht="24.75" customHeight="1">
      <c r="A13" s="534" t="s">
        <v>1524</v>
      </c>
    </row>
    <row r="14" spans="1:30" s="531" customFormat="1" ht="24.75" customHeight="1">
      <c r="A14" s="920"/>
      <c r="B14" s="920"/>
      <c r="C14" s="920"/>
      <c r="D14" s="920"/>
      <c r="E14" s="920"/>
      <c r="F14" s="920"/>
      <c r="G14" s="75"/>
      <c r="H14" s="75"/>
      <c r="I14" s="75"/>
      <c r="J14" s="75"/>
    </row>
    <row r="15" spans="1:30" s="534" customFormat="1" ht="24.75" customHeight="1">
      <c r="A15" s="534" t="s">
        <v>1525</v>
      </c>
    </row>
    <row r="16" spans="1:30" ht="24.75" customHeight="1">
      <c r="B16" s="559" t="s">
        <v>30</v>
      </c>
      <c r="C16" s="106" t="s">
        <v>1526</v>
      </c>
      <c r="D16" s="124"/>
      <c r="E16" s="124"/>
    </row>
    <row r="17" spans="1:6" ht="24.75" customHeight="1">
      <c r="B17" s="550" t="s">
        <v>1582</v>
      </c>
      <c r="C17" s="954" t="s">
        <v>1527</v>
      </c>
      <c r="D17" s="954"/>
      <c r="E17" s="954"/>
    </row>
    <row r="18" spans="1:6" ht="24.75" customHeight="1">
      <c r="B18" s="559" t="s">
        <v>30</v>
      </c>
      <c r="C18" s="954" t="s">
        <v>1528</v>
      </c>
      <c r="D18" s="954"/>
      <c r="E18" s="954"/>
    </row>
    <row r="19" spans="1:6" ht="24.75" customHeight="1">
      <c r="A19" s="955"/>
      <c r="B19" s="955"/>
      <c r="C19" s="955"/>
      <c r="D19" s="955"/>
      <c r="E19" s="955"/>
      <c r="F19" s="955"/>
    </row>
    <row r="20" spans="1:6" s="534" customFormat="1" ht="24.75" customHeight="1">
      <c r="A20" s="534" t="s">
        <v>1529</v>
      </c>
    </row>
    <row r="21" spans="1:6" s="534" customFormat="1" ht="24.75" customHeight="1">
      <c r="B21" s="559" t="s">
        <v>30</v>
      </c>
      <c r="C21" s="956" t="s">
        <v>1530</v>
      </c>
      <c r="D21" s="956"/>
      <c r="E21" s="956"/>
    </row>
    <row r="22" spans="1:6" s="534" customFormat="1" ht="24.75" customHeight="1">
      <c r="B22" s="535"/>
      <c r="C22" s="536"/>
      <c r="D22" s="536"/>
      <c r="E22" s="536"/>
    </row>
    <row r="23" spans="1:6" s="534" customFormat="1" ht="72" customHeight="1">
      <c r="B23" s="957" t="s">
        <v>1531</v>
      </c>
      <c r="C23" s="957"/>
      <c r="D23" s="957"/>
      <c r="E23" s="957"/>
      <c r="F23" s="537"/>
    </row>
    <row r="24" spans="1:6" s="534" customFormat="1" ht="9.75" customHeight="1">
      <c r="B24" s="536"/>
      <c r="C24" s="536"/>
      <c r="D24" s="536"/>
    </row>
    <row r="25" spans="1:6" ht="25.5" customHeight="1">
      <c r="B25" s="559" t="s">
        <v>30</v>
      </c>
      <c r="C25" s="67" t="s">
        <v>1532</v>
      </c>
    </row>
    <row r="26" spans="1:6" ht="25.5" customHeight="1">
      <c r="B26" s="535"/>
    </row>
    <row r="27" spans="1:6" ht="25.5" customHeight="1">
      <c r="A27" s="67" t="s">
        <v>1533</v>
      </c>
    </row>
    <row r="28" spans="1:6" ht="25.5" customHeight="1">
      <c r="A28" s="156" t="s">
        <v>1534</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xr:uid="{AAA9C4E7-A93C-4375-84AD-EABABFFA580D}">
      <formula1>A.■か□</formula1>
    </dataValidation>
    <dataValidation type="list" allowBlank="1" showInputMessage="1" showErrorMessage="1" prompt="該当する場合「☑」を選択" sqref="B16:B18 B21 B25" xr:uid="{75F665B4-3380-4C4F-BC08-618AE7BB9564}">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FAC37-4523-479C-9228-6FD37D9EB578}">
  <sheetPr>
    <tabColor rgb="FFCCFFCC"/>
  </sheetPr>
  <dimension ref="A1:H51"/>
  <sheetViews>
    <sheetView showGridLines="0" view="pageBreakPreview" zoomScaleNormal="100" zoomScaleSheetLayoutView="100" workbookViewId="0">
      <selection activeCell="J41" sqref="J41"/>
    </sheetView>
  </sheetViews>
  <sheetFormatPr defaultColWidth="9" defaultRowHeight="18" customHeight="1"/>
  <cols>
    <col min="1" max="4" width="2.625" style="538" customWidth="1"/>
    <col min="5" max="5" width="5" style="538" customWidth="1"/>
    <col min="6" max="6" width="38.875" style="538" customWidth="1"/>
    <col min="7" max="7" width="23.625" style="538" customWidth="1"/>
    <col min="8" max="8" width="4.625" style="538" customWidth="1"/>
    <col min="9" max="9" width="3.5" style="538" customWidth="1"/>
    <col min="10" max="10" width="9" style="538"/>
    <col min="11" max="11" width="5.75" style="538" customWidth="1"/>
    <col min="12" max="16384" width="9" style="538"/>
  </cols>
  <sheetData>
    <row r="1" spans="1:8" ht="18" customHeight="1">
      <c r="A1" s="106"/>
    </row>
    <row r="3" spans="1:8" ht="18" customHeight="1">
      <c r="A3" s="965" t="s">
        <v>1535</v>
      </c>
      <c r="B3" s="965"/>
      <c r="C3" s="965"/>
      <c r="D3" s="965"/>
      <c r="E3" s="965"/>
      <c r="F3" s="965"/>
      <c r="G3" s="965"/>
      <c r="H3" s="965"/>
    </row>
    <row r="5" spans="1:8" ht="24.95" customHeight="1">
      <c r="G5" s="966" t="str">
        <f>参４_申請!E3</f>
        <v>年　　月　　日</v>
      </c>
      <c r="H5" s="966"/>
    </row>
    <row r="6" spans="1:8" ht="24.95" customHeight="1">
      <c r="G6" s="967" t="str">
        <f>はじめに!D5&amp;""</f>
        <v>あいうえお集落協定</v>
      </c>
      <c r="H6" s="967"/>
    </row>
    <row r="7" spans="1:8" ht="9.75" customHeight="1"/>
    <row r="8" spans="1:8" ht="18" customHeight="1">
      <c r="A8" s="539" t="s">
        <v>1536</v>
      </c>
      <c r="B8" s="539"/>
    </row>
    <row r="9" spans="1:8" ht="15.2" customHeight="1">
      <c r="A9" s="539"/>
      <c r="B9" s="539"/>
    </row>
    <row r="10" spans="1:8" ht="18" customHeight="1">
      <c r="A10" s="538" t="s">
        <v>1537</v>
      </c>
    </row>
    <row r="11" spans="1:8" ht="30.6" customHeight="1">
      <c r="B11" s="968" t="s">
        <v>1538</v>
      </c>
      <c r="C11" s="968"/>
      <c r="D11" s="968"/>
      <c r="E11" s="968"/>
      <c r="F11" s="968"/>
      <c r="G11" s="968"/>
      <c r="H11" s="968"/>
    </row>
    <row r="12" spans="1:8" ht="15.2" customHeight="1">
      <c r="B12" s="540"/>
      <c r="C12" s="540"/>
      <c r="D12" s="540"/>
      <c r="E12" s="540"/>
      <c r="F12" s="540"/>
      <c r="G12" s="540"/>
      <c r="H12" s="540"/>
    </row>
    <row r="13" spans="1:8" ht="18" customHeight="1">
      <c r="A13" s="538" t="s">
        <v>1539</v>
      </c>
    </row>
    <row r="14" spans="1:8" ht="30.6" customHeight="1">
      <c r="B14" s="968" t="s">
        <v>1540</v>
      </c>
      <c r="C14" s="968"/>
      <c r="D14" s="968"/>
      <c r="E14" s="968"/>
      <c r="F14" s="968"/>
      <c r="G14" s="968"/>
      <c r="H14" s="968"/>
    </row>
    <row r="15" spans="1:8" ht="15.2" customHeight="1">
      <c r="B15" s="541"/>
      <c r="C15" s="542"/>
      <c r="D15" s="541"/>
      <c r="E15" s="541"/>
      <c r="F15" s="541"/>
      <c r="G15" s="541"/>
      <c r="H15" s="541"/>
    </row>
    <row r="16" spans="1:8" ht="18" customHeight="1">
      <c r="A16" s="539" t="s">
        <v>1541</v>
      </c>
      <c r="B16" s="539"/>
    </row>
    <row r="17" spans="1:8" ht="18" customHeight="1">
      <c r="A17" s="538" t="s">
        <v>1542</v>
      </c>
    </row>
    <row r="18" spans="1:8" ht="18" customHeight="1">
      <c r="A18" s="538" t="s">
        <v>1543</v>
      </c>
    </row>
    <row r="19" spans="1:8" ht="18" customHeight="1">
      <c r="C19" s="969" t="s">
        <v>1544</v>
      </c>
      <c r="D19" s="970"/>
      <c r="E19" s="970"/>
      <c r="F19" s="970"/>
      <c r="G19" s="970"/>
      <c r="H19" s="971"/>
    </row>
    <row r="20" spans="1:8" ht="36" customHeight="1">
      <c r="C20" s="972"/>
      <c r="D20" s="973"/>
      <c r="E20" s="978"/>
      <c r="F20" s="979" t="s">
        <v>1545</v>
      </c>
      <c r="G20" s="979"/>
      <c r="H20" s="979"/>
    </row>
    <row r="21" spans="1:8" ht="40.5" customHeight="1">
      <c r="C21" s="974"/>
      <c r="D21" s="975"/>
      <c r="E21" s="978"/>
      <c r="F21" s="979"/>
      <c r="G21" s="979"/>
      <c r="H21" s="979"/>
    </row>
    <row r="22" spans="1:8" ht="18" customHeight="1">
      <c r="C22" s="974"/>
      <c r="D22" s="975"/>
      <c r="E22" s="978"/>
      <c r="F22" s="979" t="s">
        <v>1546</v>
      </c>
      <c r="G22" s="979"/>
      <c r="H22" s="979"/>
    </row>
    <row r="23" spans="1:8" ht="27.75" customHeight="1">
      <c r="C23" s="976"/>
      <c r="D23" s="977"/>
      <c r="E23" s="978"/>
      <c r="F23" s="979"/>
      <c r="G23" s="979"/>
      <c r="H23" s="979"/>
    </row>
    <row r="24" spans="1:8" s="543" customFormat="1" ht="24.95" customHeight="1">
      <c r="C24" s="962" t="s">
        <v>103</v>
      </c>
      <c r="D24" s="963"/>
      <c r="E24" s="964" t="s">
        <v>1547</v>
      </c>
      <c r="F24" s="964"/>
      <c r="G24" s="964"/>
      <c r="H24" s="964"/>
    </row>
    <row r="25" spans="1:8" s="543" customFormat="1" ht="24.95" customHeight="1">
      <c r="C25" s="982"/>
      <c r="D25" s="983"/>
      <c r="E25" s="964" t="s">
        <v>1548</v>
      </c>
      <c r="F25" s="964"/>
      <c r="G25" s="964"/>
      <c r="H25" s="964"/>
    </row>
    <row r="26" spans="1:8" s="543" customFormat="1" ht="24.95" customHeight="1">
      <c r="C26" s="982"/>
      <c r="D26" s="983"/>
      <c r="E26" s="964" t="s">
        <v>1549</v>
      </c>
      <c r="F26" s="964"/>
      <c r="G26" s="964"/>
      <c r="H26" s="964"/>
    </row>
    <row r="27" spans="1:8" ht="15.2" customHeight="1">
      <c r="C27" s="544"/>
      <c r="D27" s="544"/>
    </row>
    <row r="28" spans="1:8" ht="18" customHeight="1">
      <c r="A28" s="538" t="s">
        <v>1550</v>
      </c>
    </row>
    <row r="29" spans="1:8" ht="18" customHeight="1">
      <c r="C29" s="968" t="s">
        <v>1551</v>
      </c>
      <c r="D29" s="968"/>
      <c r="E29" s="968"/>
      <c r="F29" s="968"/>
      <c r="G29" s="968"/>
      <c r="H29" s="968"/>
    </row>
    <row r="30" spans="1:8" ht="18" customHeight="1">
      <c r="C30" s="968"/>
      <c r="D30" s="968"/>
      <c r="E30" s="968"/>
      <c r="F30" s="968"/>
      <c r="G30" s="968"/>
      <c r="H30" s="968"/>
    </row>
    <row r="31" spans="1:8" ht="18" customHeight="1">
      <c r="C31" s="545"/>
      <c r="D31" s="545"/>
      <c r="E31" s="545"/>
      <c r="F31" s="545"/>
      <c r="G31" s="545"/>
      <c r="H31" s="545"/>
    </row>
    <row r="32" spans="1:8" ht="18" customHeight="1">
      <c r="A32" s="538" t="s">
        <v>1552</v>
      </c>
    </row>
    <row r="33" spans="1:8" ht="18" customHeight="1">
      <c r="A33" s="538" t="s">
        <v>1553</v>
      </c>
    </row>
    <row r="34" spans="1:8" ht="18" customHeight="1">
      <c r="A34" s="538" t="s">
        <v>1554</v>
      </c>
    </row>
    <row r="35" spans="1:8" ht="45.6" customHeight="1">
      <c r="C35" s="984" t="s">
        <v>2034</v>
      </c>
      <c r="D35" s="984"/>
      <c r="E35" s="985"/>
      <c r="F35" s="985"/>
      <c r="G35" s="985"/>
      <c r="H35" s="985"/>
    </row>
    <row r="36" spans="1:8" ht="45.6" customHeight="1">
      <c r="C36" s="985"/>
      <c r="D36" s="985"/>
      <c r="E36" s="985"/>
      <c r="F36" s="985"/>
      <c r="G36" s="985"/>
      <c r="H36" s="985"/>
    </row>
    <row r="38" spans="1:8" ht="18" customHeight="1">
      <c r="A38" s="538" t="s">
        <v>1555</v>
      </c>
    </row>
    <row r="39" spans="1:8" ht="22.9" customHeight="1">
      <c r="C39" s="968" t="s">
        <v>2035</v>
      </c>
      <c r="D39" s="968"/>
      <c r="E39" s="968"/>
      <c r="F39" s="968"/>
      <c r="G39" s="968"/>
      <c r="H39" s="968"/>
    </row>
    <row r="40" spans="1:8" ht="22.9" customHeight="1">
      <c r="C40" s="968"/>
      <c r="D40" s="968"/>
      <c r="E40" s="968"/>
      <c r="F40" s="968"/>
      <c r="G40" s="968"/>
      <c r="H40" s="968"/>
    </row>
    <row r="41" spans="1:8" ht="22.9" customHeight="1">
      <c r="C41" s="968"/>
      <c r="D41" s="968"/>
      <c r="E41" s="968"/>
      <c r="F41" s="968"/>
      <c r="G41" s="968"/>
      <c r="H41" s="968"/>
    </row>
    <row r="42" spans="1:8" ht="22.9" customHeight="1">
      <c r="C42" s="968"/>
      <c r="D42" s="968"/>
      <c r="E42" s="968"/>
      <c r="F42" s="968"/>
      <c r="G42" s="968"/>
      <c r="H42" s="968"/>
    </row>
    <row r="43" spans="1:8" ht="50.25" customHeight="1">
      <c r="C43" s="968"/>
      <c r="D43" s="968"/>
      <c r="E43" s="968"/>
      <c r="F43" s="968"/>
      <c r="G43" s="968"/>
      <c r="H43" s="968"/>
    </row>
    <row r="44" spans="1:8" ht="15.2" customHeight="1">
      <c r="C44" s="546"/>
      <c r="D44" s="546"/>
      <c r="E44" s="546"/>
      <c r="F44" s="546"/>
      <c r="G44" s="546"/>
      <c r="H44" s="546"/>
    </row>
    <row r="45" spans="1:8" ht="18" customHeight="1">
      <c r="A45" s="539" t="s">
        <v>1556</v>
      </c>
      <c r="B45" s="539"/>
    </row>
    <row r="46" spans="1:8" ht="93" customHeight="1">
      <c r="C46" s="968" t="s">
        <v>1557</v>
      </c>
      <c r="D46" s="968"/>
      <c r="E46" s="968"/>
      <c r="F46" s="968"/>
      <c r="G46" s="968"/>
      <c r="H46" s="968"/>
    </row>
    <row r="47" spans="1:8" ht="16.149999999999999" customHeight="1"/>
    <row r="48" spans="1:8" ht="18" customHeight="1">
      <c r="A48" s="539" t="s">
        <v>1558</v>
      </c>
      <c r="B48" s="539"/>
    </row>
    <row r="49" spans="1:8" ht="87.6" customHeight="1">
      <c r="C49" s="968" t="s">
        <v>1559</v>
      </c>
      <c r="D49" s="968"/>
      <c r="E49" s="968"/>
      <c r="F49" s="968"/>
      <c r="G49" s="968"/>
      <c r="H49" s="968"/>
    </row>
    <row r="50" spans="1:8" ht="18.600000000000001" customHeight="1">
      <c r="A50" s="547" t="s">
        <v>15</v>
      </c>
      <c r="B50" s="548"/>
      <c r="C50" s="548"/>
      <c r="D50" s="548"/>
      <c r="E50" s="548"/>
      <c r="F50" s="548"/>
      <c r="G50" s="548"/>
      <c r="H50" s="548"/>
    </row>
    <row r="51" spans="1:8" ht="51.6" customHeight="1">
      <c r="A51" s="980" t="s">
        <v>1560</v>
      </c>
      <c r="B51" s="981"/>
      <c r="C51" s="981"/>
      <c r="D51" s="981"/>
      <c r="E51" s="981"/>
      <c r="F51" s="981"/>
      <c r="G51" s="981"/>
      <c r="H51" s="981"/>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3"/>
  <dataValidations count="1">
    <dataValidation type="list" allowBlank="1" showInputMessage="1" showErrorMessage="1" prompt="実施するものに「○」を記載" sqref="C24:D26 C20:E23" xr:uid="{4EDA2DD2-EAF7-4CF5-A998-8EC9A2E85867}">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A1:AN321"/>
  <sheetViews>
    <sheetView showGridLines="0" view="pageBreakPreview" zoomScaleNormal="64" zoomScaleSheetLayoutView="100" workbookViewId="0">
      <selection activeCell="B65" sqref="B65:F65"/>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1" customWidth="1"/>
    <col min="6" max="7" width="5" style="1" customWidth="1"/>
    <col min="8" max="8" width="2.875" style="1" customWidth="1"/>
    <col min="9" max="10" width="5" style="1" customWidth="1"/>
    <col min="11" max="11" width="7.375" style="1" customWidth="1"/>
    <col min="12" max="12" width="5" style="1" customWidth="1"/>
    <col min="13" max="13" width="2.875" style="1" customWidth="1"/>
    <col min="14" max="15" width="5" style="1" customWidth="1"/>
    <col min="16" max="16" width="2.875" style="1"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70"/>
      <c r="B1" s="70"/>
      <c r="C1" s="70"/>
      <c r="D1" s="70"/>
      <c r="E1" s="70"/>
      <c r="F1" s="70"/>
      <c r="G1" s="70"/>
      <c r="H1" s="70"/>
      <c r="I1" s="70"/>
      <c r="J1" s="70"/>
      <c r="K1" s="70"/>
      <c r="L1" s="70"/>
      <c r="M1" s="70"/>
      <c r="N1" s="70"/>
      <c r="O1" s="70"/>
      <c r="P1" s="70"/>
      <c r="Q1" s="70"/>
      <c r="R1" s="70"/>
      <c r="S1" s="70"/>
      <c r="T1" s="70"/>
    </row>
    <row r="2" spans="1:21" s="2" customFormat="1" ht="24" customHeight="1">
      <c r="A2" s="106"/>
      <c r="B2" s="219"/>
      <c r="C2" s="219"/>
      <c r="D2" s="250"/>
      <c r="E2" s="250"/>
      <c r="F2" s="219"/>
      <c r="G2" s="219"/>
      <c r="H2" s="219"/>
      <c r="I2" s="219"/>
      <c r="J2" s="219"/>
      <c r="K2" s="219"/>
      <c r="L2" s="219"/>
      <c r="M2" s="219"/>
      <c r="N2" s="219"/>
      <c r="O2" s="219"/>
      <c r="P2" s="219"/>
      <c r="Q2" s="219"/>
      <c r="R2" s="1060" t="s">
        <v>1591</v>
      </c>
      <c r="S2" s="1061"/>
      <c r="T2" s="219"/>
    </row>
    <row r="3" spans="1:21" s="2" customFormat="1" ht="42.75" customHeight="1">
      <c r="A3" s="251"/>
      <c r="B3" s="219"/>
      <c r="C3" s="219"/>
      <c r="D3" s="250"/>
      <c r="E3" s="250"/>
      <c r="F3" s="252"/>
      <c r="G3" s="219"/>
      <c r="H3" s="219"/>
      <c r="I3" s="219"/>
      <c r="J3" s="219"/>
      <c r="K3" s="219"/>
      <c r="L3" s="219"/>
      <c r="M3" s="219"/>
      <c r="N3" s="219"/>
      <c r="O3" s="219"/>
      <c r="P3" s="219"/>
      <c r="Q3" s="219"/>
      <c r="R3" s="219"/>
      <c r="S3" s="219"/>
      <c r="T3" s="219"/>
    </row>
    <row r="4" spans="1:21" s="2" customFormat="1" ht="76.5" customHeight="1">
      <c r="A4" s="219"/>
      <c r="B4" s="1028" t="s">
        <v>1581</v>
      </c>
      <c r="C4" s="1029"/>
      <c r="D4" s="1029"/>
      <c r="E4" s="1029"/>
      <c r="F4" s="1029"/>
      <c r="G4" s="1029"/>
      <c r="H4" s="1029"/>
      <c r="I4" s="1029"/>
      <c r="J4" s="1029"/>
      <c r="K4" s="1029"/>
      <c r="L4" s="1029"/>
      <c r="M4" s="1029"/>
      <c r="N4" s="1029"/>
      <c r="O4" s="1029"/>
      <c r="P4" s="1029"/>
      <c r="Q4" s="1029"/>
      <c r="R4" s="1029"/>
      <c r="S4" s="1029"/>
      <c r="T4" s="219"/>
    </row>
    <row r="5" spans="1:21" s="2" customFormat="1" ht="21.75" customHeight="1">
      <c r="A5" s="219"/>
      <c r="B5" s="253"/>
      <c r="C5" s="253"/>
      <c r="D5" s="253"/>
      <c r="E5" s="253"/>
      <c r="F5" s="253"/>
      <c r="G5" s="67"/>
      <c r="H5" s="67"/>
      <c r="I5" s="67"/>
      <c r="J5" s="67"/>
      <c r="K5" s="67"/>
      <c r="L5" s="67"/>
      <c r="M5" s="67"/>
      <c r="N5" s="67"/>
      <c r="O5" s="67"/>
      <c r="P5" s="67"/>
      <c r="Q5" s="67"/>
      <c r="R5" s="67"/>
      <c r="S5" s="67"/>
      <c r="T5" s="219"/>
    </row>
    <row r="6" spans="1:21" s="2" customFormat="1" ht="21.75" customHeight="1">
      <c r="A6" s="219"/>
      <c r="B6" s="219"/>
      <c r="C6" s="219"/>
      <c r="D6" s="1059" t="s">
        <v>1232</v>
      </c>
      <c r="E6" s="1059"/>
      <c r="F6" s="1059"/>
      <c r="G6" s="1035" t="s">
        <v>2054</v>
      </c>
      <c r="H6" s="1035"/>
      <c r="I6" s="1035"/>
      <c r="J6" s="1035"/>
      <c r="K6" s="1035"/>
      <c r="L6" s="1035"/>
      <c r="M6" s="1035"/>
      <c r="N6" s="1035"/>
      <c r="O6" s="1035"/>
      <c r="P6" s="1035"/>
      <c r="Q6" s="1036"/>
      <c r="R6" s="219"/>
      <c r="S6" s="219"/>
      <c r="T6" s="219"/>
    </row>
    <row r="7" spans="1:21" s="2" customFormat="1" ht="30.75" customHeight="1">
      <c r="A7" s="219"/>
      <c r="B7" s="219"/>
      <c r="C7" s="219"/>
      <c r="D7" s="1062" t="s">
        <v>28</v>
      </c>
      <c r="E7" s="1062"/>
      <c r="F7" s="1062"/>
      <c r="G7" s="1037" t="str">
        <f>はじめに!D5&amp;""</f>
        <v>あいうえお集落協定</v>
      </c>
      <c r="H7" s="1037"/>
      <c r="I7" s="1037"/>
      <c r="J7" s="1037"/>
      <c r="K7" s="1037"/>
      <c r="L7" s="1037"/>
      <c r="M7" s="1037"/>
      <c r="N7" s="1037"/>
      <c r="O7" s="1037"/>
      <c r="P7" s="1037"/>
      <c r="Q7" s="1038"/>
      <c r="R7" s="219"/>
      <c r="S7" s="219"/>
      <c r="T7" s="219"/>
      <c r="U7" s="1"/>
    </row>
    <row r="8" spans="1:21" s="2" customFormat="1" ht="3" customHeight="1">
      <c r="A8" s="219"/>
      <c r="B8" s="219"/>
      <c r="C8" s="219"/>
      <c r="D8" s="254"/>
      <c r="E8" s="254"/>
      <c r="F8" s="254"/>
      <c r="G8" s="67"/>
      <c r="H8" s="67"/>
      <c r="I8" s="255"/>
      <c r="J8" s="255"/>
      <c r="K8" s="255"/>
      <c r="L8" s="255"/>
      <c r="M8" s="255"/>
      <c r="N8" s="255"/>
      <c r="O8" s="255"/>
      <c r="P8" s="255"/>
      <c r="Q8" s="255"/>
      <c r="R8" s="219"/>
      <c r="S8" s="219"/>
      <c r="T8" s="219"/>
    </row>
    <row r="9" spans="1:21" s="2" customFormat="1" ht="19.5" customHeight="1">
      <c r="A9" s="219"/>
      <c r="B9" s="219"/>
      <c r="C9" s="219"/>
      <c r="D9" s="1059" t="s">
        <v>1232</v>
      </c>
      <c r="E9" s="1059"/>
      <c r="F9" s="1059"/>
      <c r="G9" s="1035" t="s">
        <v>1562</v>
      </c>
      <c r="H9" s="1035"/>
      <c r="I9" s="1035"/>
      <c r="J9" s="1035"/>
      <c r="K9" s="1035"/>
      <c r="L9" s="1035"/>
      <c r="M9" s="1035"/>
      <c r="N9" s="1035"/>
      <c r="O9" s="1035"/>
      <c r="P9" s="1035"/>
      <c r="Q9" s="1036"/>
      <c r="R9" s="219"/>
      <c r="S9" s="219"/>
      <c r="T9" s="219"/>
    </row>
    <row r="10" spans="1:21" s="2" customFormat="1" ht="30.75" customHeight="1">
      <c r="A10" s="219"/>
      <c r="B10" s="219"/>
      <c r="C10" s="219"/>
      <c r="D10" s="1062" t="s">
        <v>29</v>
      </c>
      <c r="E10" s="1062"/>
      <c r="F10" s="1062"/>
      <c r="G10" s="1037" t="str">
        <f>はじめに!D6&amp;""</f>
        <v>中山間　太郎</v>
      </c>
      <c r="H10" s="1037"/>
      <c r="I10" s="1037"/>
      <c r="J10" s="1037"/>
      <c r="K10" s="1037"/>
      <c r="L10" s="1037"/>
      <c r="M10" s="1037"/>
      <c r="N10" s="1037"/>
      <c r="O10" s="1063"/>
      <c r="P10" s="1063"/>
      <c r="Q10" s="1064"/>
      <c r="R10" s="219"/>
      <c r="S10" s="219"/>
      <c r="T10" s="219"/>
      <c r="U10" s="1"/>
    </row>
    <row r="11" spans="1:21" s="2" customFormat="1" ht="3" customHeight="1">
      <c r="A11" s="219"/>
      <c r="B11" s="219"/>
      <c r="C11" s="219"/>
      <c r="D11" s="254"/>
      <c r="E11" s="254"/>
      <c r="F11" s="254"/>
      <c r="G11" s="256"/>
      <c r="H11" s="253"/>
      <c r="I11" s="219"/>
      <c r="J11" s="256"/>
      <c r="K11" s="256"/>
      <c r="L11" s="256"/>
      <c r="M11" s="256"/>
      <c r="N11" s="256"/>
      <c r="O11" s="256"/>
      <c r="P11" s="256"/>
      <c r="Q11" s="256"/>
      <c r="R11" s="219"/>
      <c r="S11" s="219"/>
      <c r="T11" s="219"/>
    </row>
    <row r="12" spans="1:21" s="2" customFormat="1" ht="21.75" customHeight="1">
      <c r="A12" s="219"/>
      <c r="B12" s="219"/>
      <c r="C12" s="219"/>
      <c r="D12" s="1059" t="s">
        <v>1232</v>
      </c>
      <c r="E12" s="1059"/>
      <c r="F12" s="1059"/>
      <c r="G12" s="1035" t="s">
        <v>1563</v>
      </c>
      <c r="H12" s="1035"/>
      <c r="I12" s="1035"/>
      <c r="J12" s="1035"/>
      <c r="K12" s="1035"/>
      <c r="L12" s="1035"/>
      <c r="M12" s="1035"/>
      <c r="N12" s="1035"/>
      <c r="O12" s="1035"/>
      <c r="P12" s="1035"/>
      <c r="Q12" s="1036"/>
      <c r="R12" s="219"/>
      <c r="S12" s="219"/>
      <c r="T12" s="219"/>
    </row>
    <row r="13" spans="1:21" s="2" customFormat="1" ht="30.75" customHeight="1">
      <c r="A13" s="219"/>
      <c r="B13" s="219"/>
      <c r="C13" s="219"/>
      <c r="D13" s="1062" t="s">
        <v>11</v>
      </c>
      <c r="E13" s="1062"/>
      <c r="F13" s="1062"/>
      <c r="G13" s="1037" t="str">
        <f>はじめに!D7&amp;""</f>
        <v>○○県△△市○町</v>
      </c>
      <c r="H13" s="1037"/>
      <c r="I13" s="1037"/>
      <c r="J13" s="1037"/>
      <c r="K13" s="1037"/>
      <c r="L13" s="1037"/>
      <c r="M13" s="1037"/>
      <c r="N13" s="1037"/>
      <c r="O13" s="1037"/>
      <c r="P13" s="1037"/>
      <c r="Q13" s="1038"/>
      <c r="R13" s="219"/>
      <c r="S13" s="219"/>
      <c r="T13" s="219"/>
    </row>
    <row r="14" spans="1:21" s="2" customFormat="1" ht="20.25" customHeight="1">
      <c r="A14" s="219"/>
      <c r="B14" s="219"/>
      <c r="C14" s="219"/>
      <c r="D14" s="219"/>
      <c r="E14" s="219"/>
      <c r="F14" s="257"/>
      <c r="G14" s="219"/>
      <c r="H14" s="219"/>
      <c r="I14" s="219"/>
      <c r="J14" s="219"/>
      <c r="K14" s="219"/>
      <c r="L14" s="219"/>
      <c r="M14" s="219"/>
      <c r="N14" s="219"/>
      <c r="O14" s="219"/>
      <c r="P14" s="219"/>
      <c r="Q14" s="219"/>
      <c r="R14" s="219"/>
      <c r="S14" s="219"/>
      <c r="T14" s="219"/>
    </row>
    <row r="15" spans="1:21" s="2" customFormat="1" ht="21.75" customHeight="1">
      <c r="A15" s="219"/>
      <c r="B15" s="219"/>
      <c r="C15" s="257"/>
      <c r="D15" s="257"/>
      <c r="E15" s="257"/>
      <c r="F15" s="257"/>
      <c r="G15" s="219"/>
      <c r="H15" s="219"/>
      <c r="I15" s="219"/>
      <c r="J15" s="219"/>
      <c r="K15" s="219"/>
      <c r="L15" s="219"/>
      <c r="M15" s="219"/>
      <c r="N15" s="219"/>
      <c r="O15" s="219"/>
      <c r="P15" s="219"/>
      <c r="Q15" s="219"/>
      <c r="R15" s="219"/>
      <c r="S15" s="219"/>
      <c r="T15" s="219"/>
    </row>
    <row r="16" spans="1:21" s="2" customFormat="1" ht="21.75" customHeight="1">
      <c r="A16" s="219"/>
      <c r="B16" s="219"/>
      <c r="C16" s="219"/>
      <c r="D16" s="566" t="s">
        <v>47</v>
      </c>
      <c r="E16" s="1066" t="s">
        <v>48</v>
      </c>
      <c r="F16" s="1066"/>
      <c r="G16" s="1066"/>
      <c r="H16" s="1066"/>
      <c r="I16" s="1066"/>
      <c r="J16" s="1066"/>
      <c r="K16" s="1066"/>
      <c r="L16" s="1066"/>
      <c r="M16" s="1066"/>
      <c r="N16" s="1066"/>
      <c r="O16" s="1066"/>
      <c r="P16" s="1066"/>
      <c r="Q16" s="1066"/>
      <c r="R16" s="1066"/>
      <c r="S16" s="67"/>
      <c r="T16" s="219"/>
    </row>
    <row r="17" spans="1:40" s="2" customFormat="1" ht="16.5" customHeight="1">
      <c r="A17" s="219"/>
      <c r="B17" s="219"/>
      <c r="C17" s="250"/>
      <c r="D17" s="89"/>
      <c r="E17" s="89"/>
      <c r="F17" s="89"/>
      <c r="G17" s="67"/>
      <c r="H17" s="67"/>
      <c r="I17" s="67"/>
      <c r="J17" s="67"/>
      <c r="K17" s="67"/>
      <c r="L17" s="67"/>
      <c r="M17" s="67"/>
      <c r="N17" s="67"/>
      <c r="O17" s="67"/>
      <c r="P17" s="67"/>
      <c r="Q17" s="67"/>
      <c r="R17" s="67"/>
      <c r="S17" s="67"/>
      <c r="T17" s="219"/>
    </row>
    <row r="18" spans="1:40" s="2" customFormat="1" ht="21.75" customHeight="1">
      <c r="A18" s="219"/>
      <c r="B18" s="219"/>
      <c r="C18" s="219"/>
      <c r="D18" s="67" t="s">
        <v>12</v>
      </c>
      <c r="E18" s="67"/>
      <c r="F18" s="253"/>
      <c r="G18" s="89"/>
      <c r="H18" s="89"/>
      <c r="I18" s="89"/>
      <c r="J18" s="67"/>
      <c r="K18" s="67"/>
      <c r="L18" s="67"/>
      <c r="M18" s="67"/>
      <c r="N18" s="67"/>
      <c r="O18" s="67"/>
      <c r="P18" s="67"/>
      <c r="Q18" s="67"/>
      <c r="R18" s="67"/>
      <c r="S18" s="67"/>
      <c r="T18" s="219"/>
    </row>
    <row r="19" spans="1:40" s="2" customFormat="1" ht="21.75" customHeight="1">
      <c r="A19" s="219"/>
      <c r="B19" s="219"/>
      <c r="C19" s="219"/>
      <c r="D19" s="551" t="str">
        <f>参４_申請!B16</f>
        <v>□</v>
      </c>
      <c r="E19" s="1004" t="s">
        <v>31</v>
      </c>
      <c r="F19" s="1005"/>
      <c r="G19" s="1005"/>
      <c r="H19" s="1005"/>
      <c r="I19" s="1005"/>
      <c r="J19" s="1005"/>
      <c r="K19" s="1005"/>
      <c r="L19" s="1005"/>
      <c r="M19" s="1005"/>
      <c r="N19" s="1005"/>
      <c r="O19" s="1005"/>
      <c r="P19" s="1005"/>
      <c r="Q19" s="1006"/>
      <c r="R19" s="557" t="s">
        <v>78</v>
      </c>
      <c r="S19" s="219"/>
      <c r="T19" s="219"/>
    </row>
    <row r="20" spans="1:40" s="2" customFormat="1" ht="21.75" customHeight="1">
      <c r="A20" s="219"/>
      <c r="B20" s="219"/>
      <c r="C20" s="219"/>
      <c r="D20" s="551" t="str">
        <f>参４_申請!B17</f>
        <v>☑</v>
      </c>
      <c r="E20" s="1004" t="s">
        <v>58</v>
      </c>
      <c r="F20" s="1005"/>
      <c r="G20" s="1005"/>
      <c r="H20" s="1005"/>
      <c r="I20" s="1005"/>
      <c r="J20" s="1005"/>
      <c r="K20" s="1005"/>
      <c r="L20" s="1005"/>
      <c r="M20" s="1005"/>
      <c r="N20" s="1005"/>
      <c r="O20" s="1005"/>
      <c r="P20" s="1005"/>
      <c r="Q20" s="1006"/>
      <c r="R20" s="556" t="s">
        <v>1583</v>
      </c>
      <c r="S20" s="219"/>
      <c r="T20" s="219"/>
    </row>
    <row r="21" spans="1:40" s="2" customFormat="1" ht="21.75" customHeight="1">
      <c r="A21" s="219"/>
      <c r="B21" s="219"/>
      <c r="C21" s="219"/>
      <c r="D21" s="551" t="str">
        <f>参４_申請!B18</f>
        <v>□</v>
      </c>
      <c r="E21" s="1004" t="s">
        <v>59</v>
      </c>
      <c r="F21" s="1005"/>
      <c r="G21" s="1005"/>
      <c r="H21" s="1005"/>
      <c r="I21" s="1005"/>
      <c r="J21" s="1005"/>
      <c r="K21" s="1005"/>
      <c r="L21" s="1005"/>
      <c r="M21" s="1005"/>
      <c r="N21" s="1005"/>
      <c r="O21" s="1005"/>
      <c r="P21" s="1005"/>
      <c r="Q21" s="1006"/>
      <c r="R21" s="557" t="s">
        <v>13</v>
      </c>
      <c r="S21" s="219"/>
      <c r="T21" s="219"/>
    </row>
    <row r="22" spans="1:40" s="2" customFormat="1" ht="21.75" customHeight="1">
      <c r="A22" s="219"/>
      <c r="B22" s="219"/>
      <c r="C22" s="219"/>
      <c r="D22" s="558" t="s">
        <v>30</v>
      </c>
      <c r="E22" s="1007" t="s">
        <v>60</v>
      </c>
      <c r="F22" s="1008"/>
      <c r="G22" s="1008"/>
      <c r="H22" s="1008"/>
      <c r="I22" s="1008"/>
      <c r="J22" s="1008"/>
      <c r="K22" s="1008"/>
      <c r="L22" s="1008"/>
      <c r="M22" s="1008"/>
      <c r="N22" s="1008"/>
      <c r="O22" s="1008"/>
      <c r="P22" s="1008"/>
      <c r="Q22" s="1009"/>
      <c r="R22" s="557" t="s">
        <v>13</v>
      </c>
      <c r="S22" s="219"/>
      <c r="T22" s="219"/>
    </row>
    <row r="23" spans="1:40" s="2" customFormat="1" ht="28.5" customHeight="1">
      <c r="A23" s="219"/>
      <c r="B23" s="219"/>
      <c r="C23" s="219"/>
      <c r="D23" s="219" t="s">
        <v>14</v>
      </c>
      <c r="E23" s="219"/>
      <c r="F23" s="67"/>
      <c r="G23" s="67"/>
      <c r="H23" s="67"/>
      <c r="I23" s="67"/>
      <c r="J23" s="258"/>
      <c r="K23" s="67"/>
      <c r="L23" s="67"/>
      <c r="M23" s="67"/>
      <c r="N23" s="67"/>
      <c r="O23" s="67"/>
      <c r="P23" s="67"/>
      <c r="Q23" s="67"/>
      <c r="R23" s="67"/>
      <c r="S23" s="67"/>
      <c r="T23" s="219"/>
    </row>
    <row r="24" spans="1:40" s="2" customFormat="1" ht="48.75" customHeight="1">
      <c r="C24" s="11"/>
      <c r="D24" s="14"/>
      <c r="E24" s="14"/>
      <c r="F24" s="24"/>
      <c r="G24" s="24"/>
      <c r="H24" s="24"/>
      <c r="I24" s="24"/>
      <c r="J24" s="24"/>
      <c r="K24" s="24"/>
      <c r="L24" s="24"/>
      <c r="M24" s="24"/>
      <c r="N24" s="24"/>
      <c r="O24" s="24"/>
      <c r="P24" s="24"/>
      <c r="Q24" s="24"/>
      <c r="R24" s="24"/>
      <c r="S24" s="24"/>
    </row>
    <row r="25" spans="1:40" s="2" customFormat="1" ht="14.25" customHeight="1">
      <c r="A25" s="219"/>
      <c r="B25" s="219"/>
      <c r="C25" s="219" t="s">
        <v>49</v>
      </c>
      <c r="D25" s="219"/>
      <c r="E25" s="219"/>
      <c r="F25" s="219"/>
      <c r="G25" s="219"/>
      <c r="H25" s="219"/>
      <c r="I25" s="219"/>
      <c r="J25" s="219"/>
      <c r="K25" s="219"/>
      <c r="L25" s="219"/>
      <c r="M25" s="219"/>
      <c r="N25" s="219"/>
      <c r="O25" s="219"/>
      <c r="P25" s="219"/>
      <c r="Q25" s="219"/>
      <c r="R25" s="219"/>
      <c r="S25" s="219"/>
    </row>
    <row r="26" spans="1:40" s="2" customFormat="1" ht="45.75" customHeight="1">
      <c r="A26" s="220"/>
      <c r="B26" s="220"/>
      <c r="C26" s="1027" t="s">
        <v>50</v>
      </c>
      <c r="D26" s="1027"/>
      <c r="E26" s="1027"/>
      <c r="F26" s="1027"/>
      <c r="G26" s="1027"/>
      <c r="H26" s="1027"/>
      <c r="I26" s="1027"/>
      <c r="J26" s="1027"/>
      <c r="K26" s="1027"/>
      <c r="L26" s="1027"/>
      <c r="M26" s="1027"/>
      <c r="N26" s="1027"/>
      <c r="O26" s="1027"/>
      <c r="P26" s="1027"/>
      <c r="Q26" s="1027"/>
      <c r="R26" s="1027"/>
      <c r="S26" s="1027"/>
    </row>
    <row r="27" spans="1:40" ht="19.5" customHeight="1">
      <c r="A27" s="221" t="s">
        <v>8</v>
      </c>
      <c r="B27" s="75"/>
      <c r="C27" s="75"/>
      <c r="D27" s="75"/>
      <c r="E27" s="75"/>
      <c r="F27" s="75"/>
      <c r="G27" s="75"/>
      <c r="H27" s="75"/>
      <c r="I27" s="75"/>
      <c r="J27" s="75"/>
      <c r="K27" s="75"/>
      <c r="L27" s="67"/>
      <c r="M27" s="67"/>
      <c r="N27" s="67"/>
      <c r="O27" s="67"/>
      <c r="P27" s="67"/>
      <c r="Q27" s="67"/>
      <c r="R27" s="67"/>
      <c r="S27" s="67"/>
    </row>
    <row r="28" spans="1:40" ht="28.5" customHeight="1">
      <c r="A28" s="221"/>
      <c r="B28" s="1027" t="s">
        <v>34</v>
      </c>
      <c r="C28" s="1027"/>
      <c r="D28" s="1027"/>
      <c r="E28" s="1027"/>
      <c r="F28" s="1027"/>
      <c r="G28" s="1027"/>
      <c r="H28" s="1027"/>
      <c r="I28" s="1027"/>
      <c r="J28" s="1027"/>
      <c r="K28" s="1027"/>
      <c r="L28" s="1027"/>
      <c r="M28" s="1027"/>
      <c r="N28" s="1027"/>
      <c r="O28" s="1027"/>
      <c r="P28" s="1027"/>
      <c r="Q28" s="1027"/>
      <c r="R28" s="1027"/>
      <c r="S28" s="1027"/>
      <c r="T28" s="3"/>
      <c r="U28" s="3"/>
      <c r="V28" s="3"/>
      <c r="W28" s="3"/>
      <c r="X28" s="3"/>
      <c r="Y28" s="3"/>
      <c r="Z28" s="3"/>
      <c r="AA28" s="3"/>
      <c r="AB28" s="3"/>
      <c r="AC28" s="3"/>
      <c r="AD28" s="3"/>
      <c r="AE28" s="3"/>
      <c r="AF28" s="3"/>
      <c r="AG28" s="3"/>
      <c r="AH28" s="3"/>
      <c r="AI28" s="3"/>
      <c r="AJ28" s="3"/>
      <c r="AK28" s="3"/>
      <c r="AL28" s="3"/>
      <c r="AM28" s="3"/>
      <c r="AN28" s="3"/>
    </row>
    <row r="29" spans="1:40" ht="20.25" customHeight="1">
      <c r="A29" s="221"/>
      <c r="B29" s="106" t="s">
        <v>62</v>
      </c>
      <c r="C29" s="106"/>
      <c r="D29" s="67"/>
      <c r="E29" s="67"/>
      <c r="F29" s="67"/>
      <c r="G29" s="222"/>
      <c r="H29" s="222"/>
      <c r="I29" s="222"/>
      <c r="J29" s="223"/>
      <c r="K29" s="223"/>
      <c r="L29" s="67"/>
      <c r="M29" s="67"/>
      <c r="N29" s="67"/>
      <c r="O29" s="67"/>
      <c r="P29" s="67"/>
      <c r="Q29" s="67"/>
      <c r="R29" s="67"/>
      <c r="S29" s="67"/>
    </row>
    <row r="30" spans="1:40" ht="38.25" customHeight="1">
      <c r="A30" s="224"/>
      <c r="B30" s="1021"/>
      <c r="C30" s="1022"/>
      <c r="D30" s="1065" t="s">
        <v>1593</v>
      </c>
      <c r="E30" s="1055"/>
      <c r="F30" s="1056"/>
      <c r="G30" s="1054" t="s">
        <v>7</v>
      </c>
      <c r="H30" s="1055"/>
      <c r="I30" s="1056"/>
      <c r="J30" s="1057" t="s">
        <v>16</v>
      </c>
      <c r="K30" s="1058"/>
      <c r="L30" s="1054" t="s">
        <v>1592</v>
      </c>
      <c r="M30" s="1055"/>
      <c r="N30" s="1056"/>
      <c r="O30" s="989" t="s">
        <v>1592</v>
      </c>
      <c r="P30" s="990"/>
      <c r="Q30" s="991"/>
      <c r="R30" s="67"/>
      <c r="S30" s="67"/>
    </row>
    <row r="31" spans="1:40" ht="9" customHeight="1">
      <c r="A31" s="224"/>
      <c r="B31" s="1023" t="s">
        <v>17</v>
      </c>
      <c r="C31" s="1024"/>
      <c r="D31" s="1032"/>
      <c r="E31" s="1033"/>
      <c r="F31" s="1034"/>
      <c r="G31" s="1032"/>
      <c r="H31" s="1033"/>
      <c r="I31" s="1034"/>
      <c r="J31" s="1015"/>
      <c r="K31" s="1016"/>
      <c r="L31" s="1032"/>
      <c r="M31" s="1033"/>
      <c r="N31" s="1034"/>
      <c r="O31" s="1032"/>
      <c r="P31" s="1002"/>
      <c r="Q31" s="1010"/>
      <c r="R31" s="225"/>
      <c r="S31" s="67"/>
    </row>
    <row r="32" spans="1:40" ht="22.5" customHeight="1">
      <c r="A32" s="224"/>
      <c r="B32" s="1025"/>
      <c r="C32" s="1026"/>
      <c r="D32" s="569" t="s">
        <v>67</v>
      </c>
      <c r="E32" s="744"/>
      <c r="F32" s="571" t="s">
        <v>77</v>
      </c>
      <c r="G32" s="569" t="s">
        <v>67</v>
      </c>
      <c r="H32" s="744"/>
      <c r="I32" s="571" t="s">
        <v>77</v>
      </c>
      <c r="J32" s="1013"/>
      <c r="K32" s="1014"/>
      <c r="L32" s="569" t="s">
        <v>67</v>
      </c>
      <c r="M32" s="744"/>
      <c r="N32" s="571" t="s">
        <v>77</v>
      </c>
      <c r="O32" s="569" t="s">
        <v>67</v>
      </c>
      <c r="P32" s="744"/>
      <c r="Q32" s="571" t="s">
        <v>77</v>
      </c>
      <c r="R32" s="225"/>
      <c r="S32" s="67"/>
    </row>
    <row r="33" spans="1:23" ht="6.75" customHeight="1">
      <c r="A33" s="224"/>
      <c r="B33" s="1023" t="s">
        <v>35</v>
      </c>
      <c r="C33" s="1024"/>
      <c r="D33" s="1001"/>
      <c r="E33" s="1002"/>
      <c r="F33" s="1010"/>
      <c r="G33" s="1001"/>
      <c r="H33" s="1002"/>
      <c r="I33" s="1010"/>
      <c r="J33" s="1015"/>
      <c r="K33" s="1016"/>
      <c r="L33" s="1001"/>
      <c r="M33" s="1002"/>
      <c r="N33" s="1010"/>
      <c r="O33" s="1001"/>
      <c r="P33" s="1002"/>
      <c r="Q33" s="1010"/>
      <c r="R33" s="225"/>
      <c r="S33" s="67"/>
    </row>
    <row r="34" spans="1:23" ht="22.5" customHeight="1">
      <c r="A34" s="224"/>
      <c r="B34" s="1025"/>
      <c r="C34" s="1026"/>
      <c r="D34" s="569" t="s">
        <v>67</v>
      </c>
      <c r="E34" s="744"/>
      <c r="F34" s="571" t="s">
        <v>77</v>
      </c>
      <c r="G34" s="569" t="s">
        <v>67</v>
      </c>
      <c r="H34" s="744"/>
      <c r="I34" s="571" t="s">
        <v>77</v>
      </c>
      <c r="J34" s="1013"/>
      <c r="K34" s="1014"/>
      <c r="L34" s="569" t="s">
        <v>67</v>
      </c>
      <c r="M34" s="744"/>
      <c r="N34" s="571" t="s">
        <v>77</v>
      </c>
      <c r="O34" s="569" t="s">
        <v>67</v>
      </c>
      <c r="P34" s="744"/>
      <c r="Q34" s="571" t="s">
        <v>77</v>
      </c>
      <c r="R34" s="225"/>
      <c r="S34" s="67"/>
    </row>
    <row r="35" spans="1:23" ht="6.75" customHeight="1">
      <c r="A35" s="224"/>
      <c r="B35" s="1023" t="s">
        <v>36</v>
      </c>
      <c r="C35" s="1024"/>
      <c r="D35" s="1001"/>
      <c r="E35" s="1002"/>
      <c r="F35" s="1003"/>
      <c r="G35" s="1001"/>
      <c r="H35" s="1002"/>
      <c r="I35" s="1003"/>
      <c r="J35" s="1015"/>
      <c r="K35" s="1016"/>
      <c r="L35" s="1001"/>
      <c r="M35" s="1002"/>
      <c r="N35" s="1003"/>
      <c r="O35" s="1001"/>
      <c r="P35" s="1002"/>
      <c r="Q35" s="1010"/>
      <c r="R35" s="225"/>
      <c r="S35" s="67"/>
    </row>
    <row r="36" spans="1:23" ht="22.5" customHeight="1">
      <c r="A36" s="224"/>
      <c r="B36" s="1025"/>
      <c r="C36" s="1026"/>
      <c r="D36" s="569" t="s">
        <v>67</v>
      </c>
      <c r="E36" s="744"/>
      <c r="F36" s="571" t="s">
        <v>77</v>
      </c>
      <c r="G36" s="569" t="s">
        <v>67</v>
      </c>
      <c r="H36" s="744"/>
      <c r="I36" s="571" t="s">
        <v>77</v>
      </c>
      <c r="J36" s="1013"/>
      <c r="K36" s="1014"/>
      <c r="L36" s="569" t="s">
        <v>67</v>
      </c>
      <c r="M36" s="744"/>
      <c r="N36" s="571" t="s">
        <v>77</v>
      </c>
      <c r="O36" s="569" t="s">
        <v>67</v>
      </c>
      <c r="P36" s="744"/>
      <c r="Q36" s="571" t="s">
        <v>77</v>
      </c>
      <c r="R36" s="225"/>
      <c r="S36" s="67"/>
    </row>
    <row r="37" spans="1:23" ht="9" customHeight="1">
      <c r="A37" s="224"/>
      <c r="B37" s="1023" t="s">
        <v>18</v>
      </c>
      <c r="C37" s="1024"/>
      <c r="D37" s="1113"/>
      <c r="E37" s="1114"/>
      <c r="F37" s="1115"/>
      <c r="G37" s="1113"/>
      <c r="H37" s="1114"/>
      <c r="I37" s="1115"/>
      <c r="J37" s="1088"/>
      <c r="K37" s="1089"/>
      <c r="L37" s="1001"/>
      <c r="M37" s="1002"/>
      <c r="N37" s="1003"/>
      <c r="O37" s="1001"/>
      <c r="P37" s="1002"/>
      <c r="Q37" s="1010"/>
      <c r="R37" s="225"/>
      <c r="S37" s="67"/>
    </row>
    <row r="38" spans="1:23" ht="22.5" customHeight="1">
      <c r="A38" s="224"/>
      <c r="B38" s="1025"/>
      <c r="C38" s="1026"/>
      <c r="D38" s="226" t="s">
        <v>67</v>
      </c>
      <c r="E38" s="322">
        <v>7</v>
      </c>
      <c r="F38" s="227" t="s">
        <v>77</v>
      </c>
      <c r="G38" s="226" t="s">
        <v>67</v>
      </c>
      <c r="H38" s="322">
        <v>11</v>
      </c>
      <c r="I38" s="227" t="s">
        <v>77</v>
      </c>
      <c r="J38" s="1071">
        <f>H38-E38+1</f>
        <v>5</v>
      </c>
      <c r="K38" s="1072"/>
      <c r="L38" s="569" t="s">
        <v>67</v>
      </c>
      <c r="M38" s="570"/>
      <c r="N38" s="571" t="s">
        <v>77</v>
      </c>
      <c r="O38" s="569" t="s">
        <v>67</v>
      </c>
      <c r="P38" s="570"/>
      <c r="Q38" s="571" t="s">
        <v>77</v>
      </c>
      <c r="R38" s="225"/>
      <c r="S38" s="67"/>
    </row>
    <row r="39" spans="1:23" ht="9" customHeight="1">
      <c r="A39" s="224"/>
      <c r="B39" s="1023" t="s">
        <v>19</v>
      </c>
      <c r="C39" s="1024"/>
      <c r="D39" s="1001"/>
      <c r="E39" s="1002"/>
      <c r="F39" s="1003"/>
      <c r="G39" s="1001"/>
      <c r="H39" s="1002"/>
      <c r="I39" s="1003"/>
      <c r="J39" s="1015"/>
      <c r="K39" s="1016"/>
      <c r="L39" s="1001"/>
      <c r="M39" s="1002"/>
      <c r="N39" s="1003"/>
      <c r="O39" s="1001"/>
      <c r="P39" s="1002"/>
      <c r="Q39" s="1010"/>
      <c r="R39" s="225"/>
      <c r="S39" s="67"/>
    </row>
    <row r="40" spans="1:23" ht="22.5" customHeight="1">
      <c r="A40" s="224"/>
      <c r="B40" s="1025"/>
      <c r="C40" s="1026"/>
      <c r="D40" s="569" t="s">
        <v>67</v>
      </c>
      <c r="E40" s="744"/>
      <c r="F40" s="571" t="s">
        <v>77</v>
      </c>
      <c r="G40" s="569" t="s">
        <v>67</v>
      </c>
      <c r="H40" s="744"/>
      <c r="I40" s="571" t="s">
        <v>77</v>
      </c>
      <c r="J40" s="1013"/>
      <c r="K40" s="1014"/>
      <c r="L40" s="569" t="s">
        <v>67</v>
      </c>
      <c r="M40" s="744"/>
      <c r="N40" s="571" t="s">
        <v>77</v>
      </c>
      <c r="O40" s="569" t="s">
        <v>67</v>
      </c>
      <c r="P40" s="744"/>
      <c r="Q40" s="571" t="s">
        <v>77</v>
      </c>
      <c r="R40" s="225"/>
      <c r="S40" s="67"/>
    </row>
    <row r="41" spans="1:23" s="4" customFormat="1" ht="36.75" customHeight="1">
      <c r="A41" s="221"/>
      <c r="B41" s="567" t="s">
        <v>63</v>
      </c>
      <c r="C41" s="228"/>
      <c r="D41" s="228"/>
      <c r="E41" s="228"/>
      <c r="F41" s="228"/>
      <c r="G41" s="228"/>
      <c r="H41" s="228"/>
      <c r="I41" s="228"/>
      <c r="J41" s="228"/>
      <c r="K41" s="228"/>
      <c r="L41" s="228"/>
      <c r="M41" s="228"/>
      <c r="N41" s="228"/>
      <c r="O41" s="228"/>
      <c r="P41" s="228"/>
      <c r="Q41" s="228"/>
      <c r="R41" s="229"/>
      <c r="S41" s="229"/>
      <c r="V41" s="5"/>
    </row>
    <row r="42" spans="1:23" ht="21" customHeight="1">
      <c r="A42" s="230"/>
      <c r="B42" s="1017" t="s">
        <v>51</v>
      </c>
      <c r="C42" s="1018"/>
      <c r="D42" s="231"/>
      <c r="E42" s="232"/>
      <c r="F42" s="233"/>
      <c r="G42" s="233"/>
      <c r="H42" s="232"/>
      <c r="I42" s="233"/>
      <c r="J42" s="233"/>
      <c r="K42" s="233"/>
      <c r="L42" s="233"/>
      <c r="M42" s="234"/>
      <c r="N42" s="234"/>
      <c r="O42" s="1090" t="s">
        <v>10</v>
      </c>
      <c r="P42" s="1091"/>
      <c r="Q42" s="1092"/>
      <c r="R42" s="1102" t="s">
        <v>853</v>
      </c>
      <c r="S42" s="1104" t="s">
        <v>52</v>
      </c>
    </row>
    <row r="43" spans="1:23" ht="21" customHeight="1">
      <c r="A43" s="230"/>
      <c r="B43" s="1019"/>
      <c r="C43" s="1020"/>
      <c r="D43" s="1073" t="s">
        <v>3</v>
      </c>
      <c r="E43" s="1074"/>
      <c r="F43" s="1075"/>
      <c r="G43" s="1073" t="s">
        <v>6</v>
      </c>
      <c r="H43" s="1074"/>
      <c r="I43" s="1075"/>
      <c r="J43" s="1073" t="s">
        <v>5</v>
      </c>
      <c r="K43" s="1075"/>
      <c r="L43" s="1073" t="s">
        <v>20</v>
      </c>
      <c r="M43" s="1074"/>
      <c r="N43" s="1075"/>
      <c r="O43" s="1093"/>
      <c r="P43" s="1093"/>
      <c r="Q43" s="1094"/>
      <c r="R43" s="1103"/>
      <c r="S43" s="1105"/>
    </row>
    <row r="44" spans="1:23" ht="9" customHeight="1">
      <c r="A44" s="230"/>
      <c r="B44" s="235"/>
      <c r="C44" s="1067" t="s">
        <v>1594</v>
      </c>
      <c r="D44" s="1039"/>
      <c r="E44" s="1040"/>
      <c r="F44" s="1041"/>
      <c r="G44" s="1039"/>
      <c r="H44" s="1040"/>
      <c r="I44" s="1041"/>
      <c r="J44" s="1039"/>
      <c r="K44" s="1041"/>
      <c r="L44" s="1121"/>
      <c r="M44" s="1122"/>
      <c r="N44" s="1123"/>
      <c r="O44" s="745"/>
      <c r="P44" s="746"/>
      <c r="Q44" s="747"/>
      <c r="R44" s="236"/>
      <c r="S44" s="781"/>
    </row>
    <row r="45" spans="1:23" ht="22.5" customHeight="1">
      <c r="A45" s="230"/>
      <c r="B45" s="235"/>
      <c r="C45" s="1068"/>
      <c r="D45" s="1069">
        <v>0</v>
      </c>
      <c r="E45" s="1069"/>
      <c r="F45" s="1070"/>
      <c r="G45" s="1069">
        <v>0</v>
      </c>
      <c r="H45" s="1069"/>
      <c r="I45" s="1070"/>
      <c r="J45" s="1069">
        <v>0</v>
      </c>
      <c r="K45" s="1070"/>
      <c r="L45" s="1124"/>
      <c r="M45" s="1125"/>
      <c r="N45" s="1126"/>
      <c r="O45" s="1095">
        <f>SUM(D45,G45,J45)</f>
        <v>0</v>
      </c>
      <c r="P45" s="1096"/>
      <c r="Q45" s="1097"/>
      <c r="R45" s="748">
        <v>0</v>
      </c>
      <c r="S45" s="782">
        <v>0</v>
      </c>
    </row>
    <row r="46" spans="1:23" ht="9" customHeight="1">
      <c r="A46" s="230"/>
      <c r="B46" s="235"/>
      <c r="C46" s="1099" t="s">
        <v>32</v>
      </c>
      <c r="D46" s="986"/>
      <c r="E46" s="987"/>
      <c r="F46" s="988"/>
      <c r="G46" s="986"/>
      <c r="H46" s="987"/>
      <c r="I46" s="988"/>
      <c r="J46" s="986"/>
      <c r="K46" s="988"/>
      <c r="L46" s="986"/>
      <c r="M46" s="987"/>
      <c r="N46" s="988"/>
      <c r="O46" s="986">
        <f>SUM(D46:N46)</f>
        <v>0</v>
      </c>
      <c r="P46" s="987"/>
      <c r="Q46" s="988"/>
      <c r="R46" s="237"/>
      <c r="S46" s="238"/>
    </row>
    <row r="47" spans="1:23" ht="22.5" customHeight="1">
      <c r="A47" s="230"/>
      <c r="B47" s="235"/>
      <c r="C47" s="1100"/>
      <c r="D47" s="1052">
        <f>別紙１④!$E$63/100</f>
        <v>207.14</v>
      </c>
      <c r="E47" s="1052"/>
      <c r="F47" s="1053"/>
      <c r="G47" s="1052">
        <f>別紙１④!$J$63/100</f>
        <v>124.68</v>
      </c>
      <c r="H47" s="1052"/>
      <c r="I47" s="1053"/>
      <c r="J47" s="1052">
        <f>別紙１④!$O$63/100</f>
        <v>40.14</v>
      </c>
      <c r="K47" s="1053"/>
      <c r="L47" s="1052">
        <f>別紙１④!$T$63/100</f>
        <v>11.5</v>
      </c>
      <c r="M47" s="1052"/>
      <c r="N47" s="1052"/>
      <c r="O47" s="1048">
        <f>別紙１④!$C$63/100</f>
        <v>383.46</v>
      </c>
      <c r="P47" s="1049"/>
      <c r="Q47" s="1050"/>
      <c r="R47" s="1111">
        <f>SUMIFS(別紙２①!$F$18:$F$105,別紙２①!$P$18:$P$105,"荒廃農地")/100</f>
        <v>0</v>
      </c>
      <c r="S47" s="1107">
        <f>別紙１④!$I$63+別紙１④!$N$63+別紙１④!$S$63+別紙１④!$X$63+別紙１④!$T$71+別紙１④!$S$80+別紙１④!$S$88+別紙１④!$P$110+別紙１④!$P$119</f>
        <v>398474</v>
      </c>
      <c r="W47" s="98"/>
    </row>
    <row r="48" spans="1:23" ht="73.150000000000006" customHeight="1">
      <c r="A48" s="230"/>
      <c r="B48" s="235"/>
      <c r="C48" s="1101"/>
      <c r="D48" s="568" t="s">
        <v>404</v>
      </c>
      <c r="E48" s="1109"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110"/>
      <c r="G48" s="568" t="s">
        <v>21</v>
      </c>
      <c r="H48" s="1109"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110"/>
      <c r="J48" s="568" t="s">
        <v>21</v>
      </c>
      <c r="K48" s="357"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568" t="s">
        <v>21</v>
      </c>
      <c r="M48" s="1109"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110"/>
      <c r="O48" s="1051"/>
      <c r="P48" s="1052"/>
      <c r="Q48" s="1053"/>
      <c r="R48" s="1112"/>
      <c r="S48" s="1108"/>
    </row>
    <row r="49" spans="1:39" ht="10.5" customHeight="1">
      <c r="A49" s="230"/>
      <c r="B49" s="1136" t="s">
        <v>1595</v>
      </c>
      <c r="C49" s="1138" t="s">
        <v>33</v>
      </c>
      <c r="D49" s="1042">
        <v>0</v>
      </c>
      <c r="E49" s="1043"/>
      <c r="F49" s="1043"/>
      <c r="G49" s="1043"/>
      <c r="H49" s="1043"/>
      <c r="I49" s="1043"/>
      <c r="J49" s="1043"/>
      <c r="K49" s="1043"/>
      <c r="L49" s="1043"/>
      <c r="M49" s="1043"/>
      <c r="N49" s="1043"/>
      <c r="O49" s="1043"/>
      <c r="P49" s="1043"/>
      <c r="Q49" s="1043"/>
      <c r="R49" s="1044"/>
      <c r="S49" s="239"/>
    </row>
    <row r="50" spans="1:39" ht="24" customHeight="1">
      <c r="A50" s="230"/>
      <c r="B50" s="1137"/>
      <c r="C50" s="1139"/>
      <c r="D50" s="1045">
        <v>0</v>
      </c>
      <c r="E50" s="1046"/>
      <c r="F50" s="1046"/>
      <c r="G50" s="1046"/>
      <c r="H50" s="1046"/>
      <c r="I50" s="1046"/>
      <c r="J50" s="1046"/>
      <c r="K50" s="1046"/>
      <c r="L50" s="1046"/>
      <c r="M50" s="1046"/>
      <c r="N50" s="1046"/>
      <c r="O50" s="1046"/>
      <c r="P50" s="1046"/>
      <c r="Q50" s="1046"/>
      <c r="R50" s="1047"/>
      <c r="S50" s="782">
        <v>0</v>
      </c>
    </row>
    <row r="51" spans="1:39" ht="63" customHeight="1">
      <c r="A51" s="230"/>
      <c r="B51" s="1133" t="s">
        <v>61</v>
      </c>
      <c r="C51" s="1133"/>
      <c r="D51" s="1133"/>
      <c r="E51" s="1133"/>
      <c r="F51" s="1133"/>
      <c r="G51" s="1133"/>
      <c r="H51" s="1133"/>
      <c r="I51" s="1133"/>
      <c r="J51" s="1133"/>
      <c r="K51" s="1133"/>
      <c r="L51" s="1133"/>
      <c r="M51" s="1133"/>
      <c r="N51" s="1133"/>
      <c r="O51" s="1133"/>
      <c r="P51" s="1133"/>
      <c r="Q51" s="1133"/>
      <c r="R51" s="1133"/>
      <c r="S51" s="1133"/>
      <c r="T51" s="6"/>
      <c r="U51" s="6"/>
      <c r="V51" s="6"/>
      <c r="W51" s="6"/>
      <c r="X51" s="6"/>
      <c r="Y51" s="6"/>
      <c r="Z51" s="6"/>
      <c r="AA51" s="6"/>
      <c r="AB51" s="6"/>
      <c r="AC51" s="6"/>
      <c r="AD51" s="6"/>
      <c r="AE51" s="6"/>
      <c r="AF51" s="6"/>
      <c r="AG51" s="6"/>
      <c r="AH51" s="6"/>
      <c r="AI51" s="6"/>
      <c r="AJ51" s="6"/>
      <c r="AK51" s="6"/>
      <c r="AL51" s="6"/>
      <c r="AM51" s="6"/>
    </row>
    <row r="52" spans="1:39" s="2" customFormat="1" ht="23.25" customHeight="1">
      <c r="A52" s="240"/>
      <c r="B52" s="1127" t="s">
        <v>22</v>
      </c>
      <c r="C52" s="1128"/>
      <c r="D52" s="1128"/>
      <c r="E52" s="1128"/>
      <c r="F52" s="1129"/>
      <c r="G52" s="1134" t="s">
        <v>0</v>
      </c>
      <c r="H52" s="1135"/>
      <c r="I52" s="1134"/>
      <c r="J52" s="1134" t="s">
        <v>1</v>
      </c>
      <c r="K52" s="1134"/>
      <c r="L52" s="1079" t="s">
        <v>2</v>
      </c>
      <c r="M52" s="1080"/>
      <c r="N52" s="1081"/>
      <c r="O52" s="241"/>
      <c r="P52" s="241"/>
      <c r="Q52" s="219"/>
      <c r="R52" s="219"/>
      <c r="S52" s="219"/>
    </row>
    <row r="53" spans="1:39" s="2" customFormat="1" ht="9" customHeight="1">
      <c r="A53" s="240"/>
      <c r="B53" s="1130"/>
      <c r="C53" s="1131"/>
      <c r="D53" s="1131"/>
      <c r="E53" s="1131"/>
      <c r="F53" s="1132"/>
      <c r="G53" s="1031"/>
      <c r="H53" s="1082"/>
      <c r="I53" s="1031"/>
      <c r="J53" s="1031"/>
      <c r="K53" s="1031"/>
      <c r="L53" s="999"/>
      <c r="M53" s="1000"/>
      <c r="N53" s="999"/>
      <c r="O53" s="242"/>
      <c r="P53" s="242"/>
      <c r="Q53" s="219"/>
      <c r="R53" s="219"/>
      <c r="S53" s="219"/>
    </row>
    <row r="54" spans="1:39" s="2" customFormat="1" ht="22.5" customHeight="1">
      <c r="A54" s="240"/>
      <c r="B54" s="1130"/>
      <c r="C54" s="1131"/>
      <c r="D54" s="1131"/>
      <c r="E54" s="1131"/>
      <c r="F54" s="1132"/>
      <c r="G54" s="1078">
        <v>0</v>
      </c>
      <c r="H54" s="1078"/>
      <c r="I54" s="998"/>
      <c r="J54" s="998">
        <v>0</v>
      </c>
      <c r="K54" s="998"/>
      <c r="L54" s="1083">
        <v>0</v>
      </c>
      <c r="M54" s="1084"/>
      <c r="N54" s="1085"/>
      <c r="O54" s="243"/>
      <c r="P54" s="243"/>
      <c r="Q54" s="219"/>
      <c r="R54" s="219"/>
      <c r="S54" s="219"/>
    </row>
    <row r="55" spans="1:39" s="2" customFormat="1" ht="9" customHeight="1">
      <c r="A55" s="240"/>
      <c r="B55" s="244"/>
      <c r="C55" s="992" t="s">
        <v>55</v>
      </c>
      <c r="D55" s="993"/>
      <c r="E55" s="993"/>
      <c r="F55" s="994"/>
      <c r="G55" s="1011"/>
      <c r="H55" s="1012"/>
      <c r="I55" s="1011"/>
      <c r="J55" s="1011"/>
      <c r="K55" s="1011"/>
      <c r="L55" s="1119"/>
      <c r="M55" s="1120"/>
      <c r="N55" s="1119"/>
      <c r="O55" s="245"/>
      <c r="P55" s="245"/>
      <c r="Q55" s="219"/>
      <c r="R55" s="219"/>
      <c r="S55" s="219"/>
    </row>
    <row r="56" spans="1:39" s="2" customFormat="1" ht="22.5" customHeight="1">
      <c r="A56" s="240"/>
      <c r="B56" s="246"/>
      <c r="C56" s="995"/>
      <c r="D56" s="996"/>
      <c r="E56" s="996"/>
      <c r="F56" s="997"/>
      <c r="G56" s="998">
        <v>0</v>
      </c>
      <c r="H56" s="998"/>
      <c r="I56" s="998"/>
      <c r="J56" s="998">
        <v>0</v>
      </c>
      <c r="K56" s="998"/>
      <c r="L56" s="1083">
        <v>0</v>
      </c>
      <c r="M56" s="1084"/>
      <c r="N56" s="1085"/>
      <c r="O56" s="243"/>
      <c r="P56" s="243"/>
      <c r="Q56" s="219"/>
      <c r="R56" s="219"/>
      <c r="S56" s="219"/>
    </row>
    <row r="57" spans="1:39" s="2" customFormat="1" ht="18" customHeight="1">
      <c r="A57" s="240"/>
      <c r="B57" s="1077" t="s">
        <v>56</v>
      </c>
      <c r="C57" s="1077"/>
      <c r="D57" s="1077"/>
      <c r="E57" s="1077"/>
      <c r="F57" s="1077"/>
      <c r="G57" s="1077"/>
      <c r="H57" s="1077"/>
      <c r="I57" s="1077"/>
      <c r="J57" s="1077"/>
      <c r="K57" s="1077"/>
      <c r="L57" s="1077"/>
      <c r="M57" s="1077"/>
      <c r="N57" s="1077"/>
      <c r="O57" s="1077"/>
      <c r="P57" s="1077"/>
      <c r="Q57" s="1077"/>
      <c r="R57" s="1077"/>
      <c r="S57" s="1077"/>
    </row>
    <row r="58" spans="1:39" ht="18.600000000000001" customHeight="1">
      <c r="A58" s="70"/>
      <c r="B58" s="228" t="s">
        <v>64</v>
      </c>
      <c r="C58" s="70"/>
      <c r="D58" s="70"/>
      <c r="E58" s="70"/>
      <c r="F58" s="70"/>
      <c r="G58" s="70"/>
      <c r="H58" s="70"/>
      <c r="I58" s="70"/>
      <c r="J58" s="70"/>
      <c r="K58" s="70"/>
      <c r="L58" s="70"/>
      <c r="M58" s="70"/>
      <c r="N58" s="70"/>
      <c r="O58" s="70"/>
      <c r="P58" s="70"/>
      <c r="Q58" s="70"/>
      <c r="R58" s="70"/>
      <c r="S58" s="70"/>
    </row>
    <row r="59" spans="1:39" s="8" customFormat="1" ht="17.45" customHeight="1">
      <c r="A59" s="247"/>
      <c r="B59" s="1098" t="s">
        <v>1999</v>
      </c>
      <c r="C59" s="1098"/>
      <c r="D59" s="1098"/>
      <c r="E59" s="1098"/>
      <c r="F59" s="1098"/>
      <c r="G59" s="1098"/>
      <c r="H59" s="1098"/>
      <c r="I59" s="1098"/>
      <c r="J59" s="1098"/>
      <c r="K59" s="1098"/>
      <c r="L59" s="1098"/>
      <c r="M59" s="1098"/>
      <c r="N59" s="1098"/>
      <c r="O59" s="1098"/>
      <c r="P59" s="1098"/>
      <c r="Q59" s="1098"/>
      <c r="R59" s="1098"/>
      <c r="S59" s="1098"/>
    </row>
    <row r="60" spans="1:39" ht="18.600000000000001" customHeight="1">
      <c r="A60" s="70"/>
      <c r="B60" s="228" t="s">
        <v>65</v>
      </c>
      <c r="C60" s="70"/>
      <c r="D60" s="70"/>
      <c r="E60" s="70"/>
      <c r="F60" s="70"/>
      <c r="G60" s="70"/>
      <c r="H60" s="70"/>
      <c r="I60" s="70"/>
      <c r="J60" s="70"/>
      <c r="K60" s="70"/>
      <c r="L60" s="70"/>
      <c r="M60" s="70"/>
      <c r="N60" s="70"/>
      <c r="O60" s="70"/>
      <c r="P60" s="70"/>
      <c r="Q60" s="70"/>
      <c r="R60" s="70"/>
      <c r="S60" s="70"/>
    </row>
    <row r="61" spans="1:39" ht="31.5" customHeight="1">
      <c r="A61" s="247"/>
      <c r="B61" s="1086" t="s">
        <v>2000</v>
      </c>
      <c r="C61" s="1087"/>
      <c r="D61" s="1087"/>
      <c r="E61" s="1087"/>
      <c r="F61" s="1087"/>
      <c r="G61" s="1087"/>
      <c r="H61" s="1087"/>
      <c r="I61" s="1087"/>
      <c r="J61" s="1087"/>
      <c r="K61" s="1087"/>
      <c r="L61" s="1087"/>
      <c r="M61" s="1087"/>
      <c r="N61" s="1087"/>
      <c r="O61" s="1087"/>
      <c r="P61" s="1087"/>
      <c r="Q61" s="1087"/>
      <c r="R61" s="1087"/>
      <c r="S61" s="1087"/>
    </row>
    <row r="62" spans="1:39" ht="18.600000000000001" customHeight="1">
      <c r="A62" s="70"/>
      <c r="B62" s="228" t="s">
        <v>68</v>
      </c>
      <c r="C62" s="70"/>
      <c r="D62" s="228"/>
      <c r="E62" s="228"/>
      <c r="F62" s="228"/>
      <c r="G62" s="228"/>
      <c r="H62" s="228"/>
      <c r="I62" s="228"/>
      <c r="J62" s="228"/>
      <c r="K62" s="228"/>
      <c r="L62" s="228"/>
      <c r="M62" s="228"/>
      <c r="N62" s="228"/>
      <c r="O62" s="228"/>
      <c r="P62" s="228"/>
      <c r="Q62" s="228"/>
      <c r="R62" s="70"/>
      <c r="S62" s="70"/>
    </row>
    <row r="63" spans="1:39" ht="30" customHeight="1">
      <c r="A63" s="70"/>
      <c r="B63" s="1106" t="s">
        <v>66</v>
      </c>
      <c r="C63" s="1106"/>
      <c r="D63" s="1106"/>
      <c r="E63" s="1106"/>
      <c r="F63" s="1106"/>
      <c r="G63" s="70"/>
      <c r="H63" s="70"/>
      <c r="I63" s="70"/>
      <c r="J63" s="70"/>
      <c r="K63" s="70"/>
      <c r="L63" s="70"/>
      <c r="M63" s="70"/>
      <c r="N63" s="70"/>
      <c r="O63" s="70"/>
      <c r="P63" s="70"/>
      <c r="Q63" s="70"/>
      <c r="R63" s="70"/>
      <c r="S63" s="70"/>
    </row>
    <row r="64" spans="1:39" ht="9" customHeight="1">
      <c r="A64" s="70"/>
      <c r="B64" s="1116">
        <f>O44+O46-D64</f>
        <v>0</v>
      </c>
      <c r="C64" s="1117"/>
      <c r="D64" s="1117"/>
      <c r="E64" s="1117"/>
      <c r="F64" s="1118"/>
      <c r="G64" s="70"/>
      <c r="H64" s="70"/>
      <c r="I64" s="70"/>
      <c r="J64" s="70"/>
      <c r="K64" s="70"/>
      <c r="L64" s="70"/>
      <c r="M64" s="70"/>
      <c r="N64" s="70"/>
      <c r="O64" s="70"/>
      <c r="P64" s="70"/>
      <c r="Q64" s="70"/>
      <c r="R64" s="70"/>
      <c r="S64" s="70"/>
    </row>
    <row r="65" spans="1:39" ht="22.5" customHeight="1">
      <c r="A65" s="70"/>
      <c r="B65" s="1076"/>
      <c r="C65" s="1076"/>
      <c r="D65" s="1076"/>
      <c r="E65" s="1076"/>
      <c r="F65" s="1076"/>
      <c r="G65" s="248"/>
      <c r="H65" s="248"/>
      <c r="I65" s="248"/>
      <c r="J65" s="248"/>
      <c r="K65" s="248"/>
      <c r="L65" s="248"/>
      <c r="M65" s="248"/>
      <c r="N65" s="248"/>
      <c r="O65" s="248"/>
      <c r="P65" s="248"/>
      <c r="Q65" s="248"/>
      <c r="R65" s="248"/>
      <c r="S65" s="248"/>
      <c r="T65" s="3"/>
      <c r="U65" s="3"/>
      <c r="V65" s="3"/>
      <c r="W65" s="3"/>
      <c r="X65" s="3"/>
    </row>
    <row r="66" spans="1:39" ht="15" customHeight="1">
      <c r="B66" s="874"/>
      <c r="C66" s="874"/>
      <c r="D66" s="874"/>
      <c r="E66" s="874"/>
      <c r="F66" s="874"/>
      <c r="G66" s="874"/>
      <c r="H66" s="874"/>
      <c r="I66" s="874"/>
      <c r="J66" s="874"/>
      <c r="K66" s="874"/>
      <c r="L66" s="874"/>
      <c r="M66" s="874"/>
      <c r="N66" s="874"/>
      <c r="O66" s="874"/>
      <c r="P66" s="874"/>
      <c r="Q66" s="874"/>
      <c r="R66" s="874"/>
      <c r="S66" s="874"/>
      <c r="T66" s="3"/>
      <c r="U66" s="3"/>
      <c r="V66" s="3"/>
      <c r="W66" s="3"/>
      <c r="X66" s="3"/>
      <c r="Y66" s="3"/>
      <c r="Z66" s="3"/>
      <c r="AA66" s="3"/>
      <c r="AB66" s="3"/>
      <c r="AC66" s="3"/>
      <c r="AD66" s="3"/>
      <c r="AE66" s="3"/>
      <c r="AF66" s="3"/>
      <c r="AG66" s="3"/>
      <c r="AH66" s="3"/>
      <c r="AI66" s="3"/>
      <c r="AJ66" s="3"/>
      <c r="AK66" s="3"/>
      <c r="AL66" s="3"/>
      <c r="AM66" s="3"/>
    </row>
    <row r="67" spans="1:39" ht="27.75" customHeight="1">
      <c r="B67" s="1030" t="s">
        <v>2001</v>
      </c>
      <c r="C67" s="1030"/>
      <c r="D67" s="1030"/>
      <c r="E67" s="1030"/>
      <c r="F67" s="1030"/>
      <c r="G67" s="1030"/>
      <c r="H67" s="1030"/>
      <c r="I67" s="1030"/>
      <c r="J67" s="1030"/>
      <c r="K67" s="1030"/>
      <c r="L67" s="1030"/>
      <c r="M67" s="1030"/>
      <c r="N67" s="1030"/>
      <c r="O67" s="1030"/>
      <c r="P67" s="1030"/>
      <c r="Q67" s="1030"/>
      <c r="R67" s="1030"/>
      <c r="S67" s="1030"/>
      <c r="T67" s="3"/>
      <c r="U67" s="3"/>
      <c r="V67" s="3"/>
      <c r="W67" s="3"/>
      <c r="X67" s="3"/>
      <c r="Y67" s="3"/>
      <c r="Z67" s="3"/>
      <c r="AA67" s="3"/>
      <c r="AB67" s="3"/>
      <c r="AC67" s="3"/>
      <c r="AD67" s="3"/>
      <c r="AE67" s="3"/>
      <c r="AF67" s="3"/>
      <c r="AG67" s="3"/>
      <c r="AH67" s="3"/>
      <c r="AI67" s="3"/>
      <c r="AJ67" s="3"/>
      <c r="AK67" s="3"/>
      <c r="AL67" s="3"/>
      <c r="AM67" s="3"/>
    </row>
    <row r="68" spans="1:39" ht="15" customHeight="1">
      <c r="B68" s="249" t="s">
        <v>15</v>
      </c>
      <c r="C68" s="219"/>
      <c r="D68" s="11"/>
      <c r="E68" s="11"/>
      <c r="F68" s="11"/>
      <c r="G68" s="11"/>
      <c r="H68" s="11"/>
      <c r="I68" s="11"/>
      <c r="J68" s="11"/>
      <c r="K68" s="11"/>
      <c r="L68" s="11"/>
      <c r="M68" s="11"/>
      <c r="N68" s="11"/>
      <c r="O68" s="11"/>
      <c r="P68" s="11"/>
      <c r="Q68" s="11"/>
      <c r="R68" s="11"/>
      <c r="S68" s="11"/>
    </row>
    <row r="69" spans="1:39" ht="24.75" customHeight="1">
      <c r="B69" s="1027" t="s">
        <v>2002</v>
      </c>
      <c r="C69" s="1027"/>
      <c r="D69" s="1027"/>
      <c r="E69" s="1027"/>
      <c r="F69" s="1027"/>
      <c r="G69" s="1027"/>
      <c r="H69" s="1027"/>
      <c r="I69" s="1027"/>
      <c r="J69" s="1027"/>
      <c r="K69" s="1027"/>
      <c r="L69" s="1027"/>
      <c r="M69" s="1027"/>
      <c r="N69" s="1027"/>
      <c r="O69" s="1027"/>
      <c r="P69" s="1027"/>
      <c r="Q69" s="1027"/>
      <c r="R69" s="1027"/>
      <c r="S69" s="1027"/>
      <c r="T69" s="3"/>
      <c r="U69" s="3"/>
      <c r="V69" s="3"/>
      <c r="W69" s="3"/>
      <c r="X69" s="3"/>
      <c r="Y69" s="3"/>
      <c r="Z69" s="3"/>
      <c r="AA69" s="3"/>
      <c r="AB69" s="3"/>
      <c r="AC69" s="3"/>
      <c r="AD69" s="3"/>
      <c r="AE69" s="3"/>
      <c r="AF69" s="3"/>
      <c r="AG69" s="3"/>
      <c r="AH69" s="3"/>
      <c r="AI69" s="3"/>
      <c r="AJ69" s="3"/>
      <c r="AK69" s="3"/>
      <c r="AL69" s="3"/>
      <c r="AM69" s="3"/>
    </row>
    <row r="106" spans="2:21" ht="22.5" customHeight="1">
      <c r="B106" s="7"/>
      <c r="D106" s="4"/>
      <c r="E106" s="4"/>
      <c r="F106" s="4"/>
      <c r="G106" s="4"/>
      <c r="H106" s="4"/>
      <c r="I106" s="4"/>
      <c r="J106" s="4"/>
      <c r="K106" s="4"/>
      <c r="L106" s="4"/>
      <c r="M106" s="4"/>
      <c r="N106" s="4"/>
      <c r="O106" s="4"/>
      <c r="P106" s="4"/>
      <c r="Q106" s="4"/>
      <c r="R106" s="4"/>
      <c r="S106" s="4"/>
      <c r="T106" s="4"/>
      <c r="U106" s="4"/>
    </row>
    <row r="109" spans="2:21" ht="30" customHeight="1"/>
    <row r="321" ht="65.25" customHeight="1"/>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R2:S2"/>
    <mergeCell ref="D6:F6"/>
    <mergeCell ref="D7:F7"/>
    <mergeCell ref="D9:F9"/>
    <mergeCell ref="D10:F10"/>
    <mergeCell ref="G7:Q7"/>
    <mergeCell ref="G6:Q6"/>
    <mergeCell ref="G9:Q9"/>
    <mergeCell ref="G10:Q1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s>
  <phoneticPr fontId="3"/>
  <dataValidations count="6">
    <dataValidation imeMode="off" allowBlank="1" showInputMessage="1" showErrorMessage="1" sqref="R47 L55:P55 L53:P53 G53:K56 D44:K45 R44:S45 S50" xr:uid="{00000000-0002-0000-0400-000000000000}"/>
    <dataValidation imeMode="hiragana" allowBlank="1" showInputMessage="1" showErrorMessage="1" sqref="G12:Q12 G9:Q9 G6:Q6" xr:uid="{00000000-0002-0000-0400-000001000000}"/>
    <dataValidation type="list" allowBlank="1" showInputMessage="1" showErrorMessage="1" prompt="7~11を選択" sqref="P38 P32 P34 P36 P40 E38 H38 M38 E32 H32 M32 E34 H34 M34 E36 H36 M36 E40 H40 M40" xr:uid="{00000000-0002-0000-0400-000002000000}">
      <formula1>"7,8,9,10,11"</formula1>
    </dataValidation>
    <dataValidation allowBlank="1" showInputMessage="1" showErrorMessage="1" prompt="自動入力" sqref="J38:K38 J32:K32 J34:K34 J36:K36 J40:K40" xr:uid="{00000000-0002-0000-0400-000003000000}"/>
    <dataValidation type="list" allowBlank="1" showInputMessage="1" showErrorMessage="1" prompt="該当する場合「☑」を選択" sqref="D22" xr:uid="{723AF7F4-44EB-441B-9EF1-0ABEB2F8C9AE}">
      <formula1>"□,☑"</formula1>
    </dataValidation>
    <dataValidation type="list" allowBlank="1" showInputMessage="1" showErrorMessage="1" prompt="下記リストから選択" sqref="R19:R22" xr:uid="{E26431F2-209A-4B5F-99D3-7835345B01A4}">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A1:H31"/>
  <sheetViews>
    <sheetView showGridLines="0" view="pageBreakPreview" zoomScale="73" zoomScaleNormal="55" zoomScaleSheetLayoutView="100"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70"/>
      <c r="B1" s="70" t="s">
        <v>53</v>
      </c>
      <c r="C1" s="70"/>
      <c r="D1" s="70"/>
      <c r="E1" s="70"/>
      <c r="F1" s="70"/>
      <c r="G1" s="70"/>
      <c r="H1" s="70"/>
    </row>
    <row r="2" spans="1:8">
      <c r="A2" s="70"/>
      <c r="B2" s="259" t="s">
        <v>23</v>
      </c>
      <c r="C2" s="260"/>
      <c r="D2" s="260"/>
      <c r="E2" s="260"/>
      <c r="F2" s="260"/>
      <c r="G2" s="260"/>
      <c r="H2" s="260" t="s">
        <v>24</v>
      </c>
    </row>
    <row r="3" spans="1:8" s="9" customFormat="1" ht="24" customHeight="1">
      <c r="A3" s="253"/>
      <c r="B3" s="552" t="str">
        <f>別紙１①!D19</f>
        <v>□</v>
      </c>
      <c r="C3" s="253" t="s">
        <v>25</v>
      </c>
      <c r="D3" s="261" t="str">
        <f>別紙１①!D20</f>
        <v>☑</v>
      </c>
      <c r="E3" s="253" t="s">
        <v>26</v>
      </c>
      <c r="F3" s="261" t="str">
        <f>別紙１①!D21</f>
        <v>□</v>
      </c>
      <c r="G3" s="253" t="s">
        <v>27</v>
      </c>
      <c r="H3" s="262" t="str">
        <f>はじめに!D5&amp;""</f>
        <v>あいうえお集落協定</v>
      </c>
    </row>
    <row r="4" spans="1:8" s="7" customFormat="1" ht="14.25" customHeight="1">
      <c r="A4" s="263"/>
      <c r="B4" s="264"/>
      <c r="C4" s="265"/>
      <c r="D4" s="266"/>
      <c r="E4" s="265"/>
      <c r="F4" s="266"/>
      <c r="G4" s="265"/>
      <c r="H4" s="267"/>
    </row>
    <row r="5" spans="1:8">
      <c r="B5" s="10"/>
      <c r="C5" s="28"/>
      <c r="D5" s="29"/>
      <c r="E5" s="29"/>
      <c r="F5" s="29"/>
      <c r="G5" s="29"/>
      <c r="H5" s="30"/>
    </row>
    <row r="6" spans="1:8">
      <c r="B6" s="10"/>
      <c r="C6" s="31"/>
      <c r="D6" s="32"/>
      <c r="E6" s="32"/>
      <c r="F6" s="32"/>
      <c r="G6" s="32"/>
      <c r="H6" s="33"/>
    </row>
    <row r="7" spans="1:8">
      <c r="B7" s="10"/>
      <c r="C7" s="31"/>
      <c r="D7" s="32"/>
      <c r="E7" s="32"/>
      <c r="F7" s="32"/>
      <c r="G7" s="32"/>
      <c r="H7" s="33"/>
    </row>
    <row r="8" spans="1:8">
      <c r="B8" s="10"/>
      <c r="C8" s="31"/>
      <c r="D8" s="32"/>
      <c r="E8" s="32"/>
      <c r="F8" s="32"/>
      <c r="G8" s="32"/>
      <c r="H8" s="33"/>
    </row>
    <row r="9" spans="1:8">
      <c r="B9" s="10"/>
      <c r="C9" s="31"/>
      <c r="D9" s="32"/>
      <c r="E9" s="32"/>
      <c r="F9" s="32"/>
      <c r="G9" s="32"/>
      <c r="H9" s="33"/>
    </row>
    <row r="10" spans="1:8">
      <c r="B10" s="10"/>
      <c r="C10" s="31"/>
      <c r="D10" s="32"/>
      <c r="E10" s="32"/>
      <c r="F10" s="32"/>
      <c r="G10" s="32"/>
      <c r="H10" s="33"/>
    </row>
    <row r="11" spans="1:8">
      <c r="B11" s="10"/>
      <c r="C11" s="31"/>
      <c r="D11" s="32"/>
      <c r="E11" s="32"/>
      <c r="F11" s="32"/>
      <c r="G11" s="32"/>
      <c r="H11" s="33"/>
    </row>
    <row r="12" spans="1:8">
      <c r="B12" s="10"/>
      <c r="C12" s="31"/>
      <c r="D12" s="32"/>
      <c r="E12" s="32"/>
      <c r="F12" s="32"/>
      <c r="G12" s="32"/>
      <c r="H12" s="33"/>
    </row>
    <row r="13" spans="1:8">
      <c r="B13" s="10"/>
      <c r="C13" s="31"/>
      <c r="D13" s="32"/>
      <c r="E13" s="32"/>
      <c r="F13" s="32"/>
      <c r="G13" s="32"/>
      <c r="H13" s="33"/>
    </row>
    <row r="14" spans="1:8">
      <c r="B14" s="10"/>
      <c r="C14" s="31"/>
      <c r="D14" s="32"/>
      <c r="E14" s="32"/>
      <c r="F14" s="32"/>
      <c r="G14" s="32"/>
      <c r="H14" s="33"/>
    </row>
    <row r="15" spans="1:8">
      <c r="B15" s="10"/>
      <c r="C15" s="31"/>
      <c r="D15" s="32"/>
      <c r="E15" s="32"/>
      <c r="F15" s="32"/>
      <c r="G15" s="32"/>
      <c r="H15" s="33"/>
    </row>
    <row r="16" spans="1:8">
      <c r="B16" s="10"/>
      <c r="C16" s="31"/>
      <c r="D16" s="32"/>
      <c r="E16" s="32"/>
      <c r="F16" s="32"/>
      <c r="G16" s="32"/>
      <c r="H16" s="33"/>
    </row>
    <row r="17" spans="2:8">
      <c r="B17" s="10"/>
      <c r="C17" s="31"/>
      <c r="D17" s="32"/>
      <c r="E17" s="32"/>
      <c r="F17" s="32"/>
      <c r="G17" s="32"/>
      <c r="H17" s="33"/>
    </row>
    <row r="18" spans="2:8">
      <c r="B18" s="10"/>
      <c r="C18" s="31"/>
      <c r="D18" s="32"/>
      <c r="E18" s="32"/>
      <c r="F18" s="32"/>
      <c r="G18" s="32"/>
      <c r="H18" s="33"/>
    </row>
    <row r="19" spans="2:8">
      <c r="B19" s="10"/>
      <c r="C19" s="31"/>
      <c r="D19" s="32"/>
      <c r="E19" s="32"/>
      <c r="F19" s="32"/>
      <c r="G19" s="32"/>
      <c r="H19" s="33"/>
    </row>
    <row r="20" spans="2:8">
      <c r="B20" s="10"/>
      <c r="C20" s="31"/>
      <c r="D20" s="32"/>
      <c r="E20" s="32"/>
      <c r="F20" s="32"/>
      <c r="G20" s="32"/>
      <c r="H20" s="33"/>
    </row>
    <row r="21" spans="2:8">
      <c r="B21" s="10"/>
      <c r="C21" s="31"/>
      <c r="D21" s="32"/>
      <c r="E21" s="32"/>
      <c r="F21" s="32"/>
      <c r="G21" s="32"/>
      <c r="H21" s="33"/>
    </row>
    <row r="22" spans="2:8">
      <c r="B22" s="10"/>
      <c r="C22" s="31"/>
      <c r="D22" s="32"/>
      <c r="E22" s="32"/>
      <c r="F22" s="32"/>
      <c r="G22" s="32"/>
      <c r="H22" s="33"/>
    </row>
    <row r="23" spans="2:8">
      <c r="B23" s="10"/>
      <c r="C23" s="31"/>
      <c r="D23" s="32"/>
      <c r="E23" s="32"/>
      <c r="F23" s="32"/>
      <c r="G23" s="32"/>
      <c r="H23" s="33"/>
    </row>
    <row r="24" spans="2:8">
      <c r="B24" s="10"/>
      <c r="C24" s="31"/>
      <c r="D24" s="32"/>
      <c r="E24" s="32"/>
      <c r="F24" s="32"/>
      <c r="G24" s="32"/>
      <c r="H24" s="33"/>
    </row>
    <row r="25" spans="2:8">
      <c r="B25" s="10"/>
      <c r="C25" s="31"/>
      <c r="D25" s="32"/>
      <c r="E25" s="32"/>
      <c r="F25" s="32"/>
      <c r="G25" s="32"/>
      <c r="H25" s="33"/>
    </row>
    <row r="26" spans="2:8">
      <c r="B26" s="10"/>
      <c r="C26" s="31"/>
      <c r="D26" s="32"/>
      <c r="E26" s="32"/>
      <c r="F26" s="32"/>
      <c r="G26" s="32"/>
      <c r="H26" s="33"/>
    </row>
    <row r="27" spans="2:8">
      <c r="B27" s="10"/>
      <c r="C27" s="31"/>
      <c r="D27" s="32"/>
      <c r="E27" s="32"/>
      <c r="F27" s="32"/>
      <c r="G27" s="32"/>
      <c r="H27" s="33"/>
    </row>
    <row r="28" spans="2:8">
      <c r="B28" s="10"/>
      <c r="C28" s="31"/>
      <c r="D28" s="32"/>
      <c r="E28" s="32"/>
      <c r="F28" s="32"/>
      <c r="G28" s="32"/>
      <c r="H28" s="33"/>
    </row>
    <row r="29" spans="2:8">
      <c r="B29" s="10"/>
      <c r="C29" s="31"/>
      <c r="D29" s="32"/>
      <c r="E29" s="32"/>
      <c r="F29" s="32"/>
      <c r="G29" s="32"/>
      <c r="H29" s="33"/>
    </row>
    <row r="30" spans="2:8">
      <c r="B30" s="10"/>
      <c r="C30" s="31"/>
      <c r="D30" s="32"/>
      <c r="E30" s="32"/>
      <c r="F30" s="32"/>
      <c r="G30" s="32"/>
      <c r="H30" s="33"/>
    </row>
    <row r="31" spans="2:8">
      <c r="B31" s="10"/>
      <c r="C31" s="34"/>
      <c r="D31" s="27"/>
      <c r="E31" s="27"/>
      <c r="F31" s="27"/>
      <c r="G31" s="27"/>
      <c r="H31" s="35"/>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CC"/>
    <pageSetUpPr fitToPage="1"/>
  </sheetPr>
  <dimension ref="A1:AK63"/>
  <sheetViews>
    <sheetView showGridLines="0" view="pageBreakPreview" zoomScaleNormal="100" zoomScaleSheetLayoutView="70" workbookViewId="0">
      <selection activeCell="A37" sqref="A37:I37"/>
    </sheetView>
  </sheetViews>
  <sheetFormatPr defaultColWidth="5.625" defaultRowHeight="28.5"/>
  <cols>
    <col min="1" max="1" width="17.5" style="38" customWidth="1"/>
    <col min="2" max="2" width="32.625" style="38" customWidth="1"/>
    <col min="3" max="3" width="41.625" style="38" customWidth="1"/>
    <col min="4" max="7" width="6" style="38" customWidth="1"/>
    <col min="8" max="9" width="10.5" style="38" customWidth="1"/>
    <col min="10" max="10" width="5.875" style="99" customWidth="1"/>
    <col min="11" max="11" width="11.125" style="38" customWidth="1"/>
    <col min="12" max="14" width="5.5" style="38" customWidth="1"/>
    <col min="15" max="35" width="5.625" style="38"/>
    <col min="36" max="36" width="5.625" style="99"/>
    <col min="37" max="254" width="5.625" style="38"/>
    <col min="255" max="256" width="7.5" style="38" customWidth="1"/>
    <col min="257" max="510" width="5.625" style="38"/>
    <col min="511" max="512" width="7.5" style="38" customWidth="1"/>
    <col min="513" max="766" width="5.625" style="38"/>
    <col min="767" max="768" width="7.5" style="38" customWidth="1"/>
    <col min="769" max="1022" width="5.625" style="38"/>
    <col min="1023" max="1024" width="7.5" style="38" customWidth="1"/>
    <col min="1025" max="1278" width="5.625" style="38"/>
    <col min="1279" max="1280" width="7.5" style="38" customWidth="1"/>
    <col min="1281" max="1534" width="5.625" style="38"/>
    <col min="1535" max="1536" width="7.5" style="38" customWidth="1"/>
    <col min="1537" max="1790" width="5.625" style="38"/>
    <col min="1791" max="1792" width="7.5" style="38" customWidth="1"/>
    <col min="1793" max="2046" width="5.625" style="38"/>
    <col min="2047" max="2048" width="7.5" style="38" customWidth="1"/>
    <col min="2049" max="2302" width="5.625" style="38"/>
    <col min="2303" max="2304" width="7.5" style="38" customWidth="1"/>
    <col min="2305" max="2558" width="5.625" style="38"/>
    <col min="2559" max="2560" width="7.5" style="38" customWidth="1"/>
    <col min="2561" max="2814" width="5.625" style="38"/>
    <col min="2815" max="2816" width="7.5" style="38" customWidth="1"/>
    <col min="2817" max="3070" width="5.625" style="38"/>
    <col min="3071" max="3072" width="7.5" style="38" customWidth="1"/>
    <col min="3073" max="3326" width="5.625" style="38"/>
    <col min="3327" max="3328" width="7.5" style="38" customWidth="1"/>
    <col min="3329" max="3582" width="5.625" style="38"/>
    <col min="3583" max="3584" width="7.5" style="38" customWidth="1"/>
    <col min="3585" max="3838" width="5.625" style="38"/>
    <col min="3839" max="3840" width="7.5" style="38" customWidth="1"/>
    <col min="3841" max="4094" width="5.625" style="38"/>
    <col min="4095" max="4096" width="7.5" style="38" customWidth="1"/>
    <col min="4097" max="4350" width="5.625" style="38"/>
    <col min="4351" max="4352" width="7.5" style="38" customWidth="1"/>
    <col min="4353" max="4606" width="5.625" style="38"/>
    <col min="4607" max="4608" width="7.5" style="38" customWidth="1"/>
    <col min="4609" max="4862" width="5.625" style="38"/>
    <col min="4863" max="4864" width="7.5" style="38" customWidth="1"/>
    <col min="4865" max="5118" width="5.625" style="38"/>
    <col min="5119" max="5120" width="7.5" style="38" customWidth="1"/>
    <col min="5121" max="5374" width="5.625" style="38"/>
    <col min="5375" max="5376" width="7.5" style="38" customWidth="1"/>
    <col min="5377" max="5630" width="5.625" style="38"/>
    <col min="5631" max="5632" width="7.5" style="38" customWidth="1"/>
    <col min="5633" max="5886" width="5.625" style="38"/>
    <col min="5887" max="5888" width="7.5" style="38" customWidth="1"/>
    <col min="5889" max="6142" width="5.625" style="38"/>
    <col min="6143" max="6144" width="7.5" style="38" customWidth="1"/>
    <col min="6145" max="6398" width="5.625" style="38"/>
    <col min="6399" max="6400" width="7.5" style="38" customWidth="1"/>
    <col min="6401" max="6654" width="5.625" style="38"/>
    <col min="6655" max="6656" width="7.5" style="38" customWidth="1"/>
    <col min="6657" max="6910" width="5.625" style="38"/>
    <col min="6911" max="6912" width="7.5" style="38" customWidth="1"/>
    <col min="6913" max="7166" width="5.625" style="38"/>
    <col min="7167" max="7168" width="7.5" style="38" customWidth="1"/>
    <col min="7169" max="7422" width="5.625" style="38"/>
    <col min="7423" max="7424" width="7.5" style="38" customWidth="1"/>
    <col min="7425" max="7678" width="5.625" style="38"/>
    <col min="7679" max="7680" width="7.5" style="38" customWidth="1"/>
    <col min="7681" max="7934" width="5.625" style="38"/>
    <col min="7935" max="7936" width="7.5" style="38" customWidth="1"/>
    <col min="7937" max="8190" width="5.625" style="38"/>
    <col min="8191" max="8192" width="7.5" style="38" customWidth="1"/>
    <col min="8193" max="8446" width="5.625" style="38"/>
    <col min="8447" max="8448" width="7.5" style="38" customWidth="1"/>
    <col min="8449" max="8702" width="5.625" style="38"/>
    <col min="8703" max="8704" width="7.5" style="38" customWidth="1"/>
    <col min="8705" max="8958" width="5.625" style="38"/>
    <col min="8959" max="8960" width="7.5" style="38" customWidth="1"/>
    <col min="8961" max="9214" width="5.625" style="38"/>
    <col min="9215" max="9216" width="7.5" style="38" customWidth="1"/>
    <col min="9217" max="9470" width="5.625" style="38"/>
    <col min="9471" max="9472" width="7.5" style="38" customWidth="1"/>
    <col min="9473" max="9726" width="5.625" style="38"/>
    <col min="9727" max="9728" width="7.5" style="38" customWidth="1"/>
    <col min="9729" max="9982" width="5.625" style="38"/>
    <col min="9983" max="9984" width="7.5" style="38" customWidth="1"/>
    <col min="9985" max="10238" width="5.625" style="38"/>
    <col min="10239" max="10240" width="7.5" style="38" customWidth="1"/>
    <col min="10241" max="10494" width="5.625" style="38"/>
    <col min="10495" max="10496" width="7.5" style="38" customWidth="1"/>
    <col min="10497" max="10750" width="5.625" style="38"/>
    <col min="10751" max="10752" width="7.5" style="38" customWidth="1"/>
    <col min="10753" max="11006" width="5.625" style="38"/>
    <col min="11007" max="11008" width="7.5" style="38" customWidth="1"/>
    <col min="11009" max="11262" width="5.625" style="38"/>
    <col min="11263" max="11264" width="7.5" style="38" customWidth="1"/>
    <col min="11265" max="11518" width="5.625" style="38"/>
    <col min="11519" max="11520" width="7.5" style="38" customWidth="1"/>
    <col min="11521" max="11774" width="5.625" style="38"/>
    <col min="11775" max="11776" width="7.5" style="38" customWidth="1"/>
    <col min="11777" max="12030" width="5.625" style="38"/>
    <col min="12031" max="12032" width="7.5" style="38" customWidth="1"/>
    <col min="12033" max="12286" width="5.625" style="38"/>
    <col min="12287" max="12288" width="7.5" style="38" customWidth="1"/>
    <col min="12289" max="12542" width="5.625" style="38"/>
    <col min="12543" max="12544" width="7.5" style="38" customWidth="1"/>
    <col min="12545" max="12798" width="5.625" style="38"/>
    <col min="12799" max="12800" width="7.5" style="38" customWidth="1"/>
    <col min="12801" max="13054" width="5.625" style="38"/>
    <col min="13055" max="13056" width="7.5" style="38" customWidth="1"/>
    <col min="13057" max="13310" width="5.625" style="38"/>
    <col min="13311" max="13312" width="7.5" style="38" customWidth="1"/>
    <col min="13313" max="13566" width="5.625" style="38"/>
    <col min="13567" max="13568" width="7.5" style="38" customWidth="1"/>
    <col min="13569" max="13822" width="5.625" style="38"/>
    <col min="13823" max="13824" width="7.5" style="38" customWidth="1"/>
    <col min="13825" max="14078" width="5.625" style="38"/>
    <col min="14079" max="14080" width="7.5" style="38" customWidth="1"/>
    <col min="14081" max="14334" width="5.625" style="38"/>
    <col min="14335" max="14336" width="7.5" style="38" customWidth="1"/>
    <col min="14337" max="14590" width="5.625" style="38"/>
    <col min="14591" max="14592" width="7.5" style="38" customWidth="1"/>
    <col min="14593" max="14846" width="5.625" style="38"/>
    <col min="14847" max="14848" width="7.5" style="38" customWidth="1"/>
    <col min="14849" max="15102" width="5.625" style="38"/>
    <col min="15103" max="15104" width="7.5" style="38" customWidth="1"/>
    <col min="15105" max="15358" width="5.625" style="38"/>
    <col min="15359" max="15360" width="7.5" style="38" customWidth="1"/>
    <col min="15361" max="15614" width="5.625" style="38"/>
    <col min="15615" max="15616" width="7.5" style="38" customWidth="1"/>
    <col min="15617" max="15870" width="5.625" style="38"/>
    <col min="15871" max="15872" width="7.5" style="38" customWidth="1"/>
    <col min="15873" max="16126" width="5.625" style="38"/>
    <col min="16127" max="16128" width="7.5" style="38" customWidth="1"/>
    <col min="16129" max="16384" width="5.625" style="38"/>
  </cols>
  <sheetData>
    <row r="1" spans="1:37" ht="36.75" customHeight="1">
      <c r="A1" s="36" t="s">
        <v>79</v>
      </c>
      <c r="B1" s="37"/>
      <c r="C1" s="37"/>
      <c r="D1" s="37"/>
      <c r="E1" s="37"/>
      <c r="F1" s="37"/>
      <c r="G1" s="37"/>
      <c r="H1" s="37"/>
      <c r="I1" s="37"/>
    </row>
    <row r="2" spans="1:37" ht="28.5" customHeight="1">
      <c r="A2" s="1159" t="s">
        <v>40</v>
      </c>
      <c r="B2" s="1159"/>
      <c r="C2" s="1159"/>
      <c r="D2" s="1159"/>
      <c r="E2" s="1159"/>
      <c r="F2" s="1159"/>
      <c r="G2" s="1159"/>
      <c r="H2" s="1159"/>
      <c r="I2" s="1159"/>
      <c r="J2" s="101"/>
      <c r="K2" s="1140"/>
      <c r="L2" s="1140"/>
      <c r="M2" s="1140"/>
      <c r="N2" s="1140"/>
      <c r="O2" s="1140"/>
    </row>
    <row r="3" spans="1:37" ht="28.5" customHeight="1">
      <c r="A3" s="39"/>
      <c r="B3" s="40"/>
      <c r="C3" s="40"/>
      <c r="D3" s="40"/>
      <c r="E3" s="40"/>
      <c r="F3" s="40"/>
      <c r="G3" s="40"/>
      <c r="H3" s="82" t="str">
        <f>参４_申請!E3</f>
        <v>年　　月　　日</v>
      </c>
      <c r="I3" s="83"/>
      <c r="J3" s="101"/>
      <c r="K3" s="41"/>
      <c r="L3" s="41"/>
      <c r="M3" s="41"/>
      <c r="N3" s="41"/>
      <c r="O3" s="41"/>
    </row>
    <row r="4" spans="1:37" ht="39.75" customHeight="1">
      <c r="A4" s="1160" t="s">
        <v>873</v>
      </c>
      <c r="B4" s="1151" t="s">
        <v>80</v>
      </c>
      <c r="C4" s="1160" t="s">
        <v>874</v>
      </c>
      <c r="D4" s="1143" t="s">
        <v>863</v>
      </c>
      <c r="E4" s="1144"/>
      <c r="F4" s="1145"/>
      <c r="G4" s="1146" t="s">
        <v>865</v>
      </c>
      <c r="H4" s="1147"/>
      <c r="I4" s="1148"/>
      <c r="J4" s="1146" t="s">
        <v>19</v>
      </c>
      <c r="K4" s="1149"/>
      <c r="L4" s="1149"/>
      <c r="M4" s="1149"/>
      <c r="N4" s="1150"/>
      <c r="O4" s="42"/>
    </row>
    <row r="5" spans="1:37" ht="39.75" customHeight="1">
      <c r="A5" s="1161"/>
      <c r="B5" s="1161"/>
      <c r="C5" s="1161"/>
      <c r="D5" s="211"/>
      <c r="E5" s="1151" t="s">
        <v>81</v>
      </c>
      <c r="F5" s="1151" t="s">
        <v>867</v>
      </c>
      <c r="G5" s="212"/>
      <c r="H5" s="1153" t="s">
        <v>81</v>
      </c>
      <c r="I5" s="1153" t="s">
        <v>872</v>
      </c>
      <c r="J5" s="212"/>
      <c r="K5" s="1154" t="s">
        <v>866</v>
      </c>
      <c r="L5" s="1155" t="s">
        <v>868</v>
      </c>
      <c r="M5" s="1147"/>
      <c r="N5" s="1148"/>
      <c r="O5" s="42"/>
    </row>
    <row r="6" spans="1:37" ht="63.75" customHeight="1">
      <c r="A6" s="1162"/>
      <c r="B6" s="1162"/>
      <c r="C6" s="1162"/>
      <c r="D6" s="213"/>
      <c r="E6" s="1152"/>
      <c r="F6" s="1152"/>
      <c r="G6" s="214"/>
      <c r="H6" s="1153"/>
      <c r="I6" s="1153"/>
      <c r="J6" s="215"/>
      <c r="K6" s="1154"/>
      <c r="L6" s="216" t="s">
        <v>869</v>
      </c>
      <c r="M6" s="210" t="s">
        <v>870</v>
      </c>
      <c r="N6" s="210" t="s">
        <v>871</v>
      </c>
      <c r="O6" s="41"/>
    </row>
    <row r="7" spans="1:37" ht="27" customHeight="1">
      <c r="A7" s="323" t="s">
        <v>90</v>
      </c>
      <c r="B7" s="323" t="s">
        <v>82</v>
      </c>
      <c r="C7" s="324" t="s">
        <v>83</v>
      </c>
      <c r="D7" s="749"/>
      <c r="E7" s="749"/>
      <c r="F7" s="749"/>
      <c r="G7" s="323" t="s">
        <v>864</v>
      </c>
      <c r="H7" s="325" t="s">
        <v>84</v>
      </c>
      <c r="I7" s="325" t="s">
        <v>95</v>
      </c>
      <c r="J7" s="751"/>
      <c r="K7" s="752"/>
      <c r="L7" s="753"/>
      <c r="M7" s="753"/>
      <c r="N7" s="753"/>
      <c r="AJ7" s="99" t="s">
        <v>435</v>
      </c>
      <c r="AK7" s="100"/>
    </row>
    <row r="8" spans="1:37" ht="27" customHeight="1">
      <c r="A8" s="323" t="s">
        <v>91</v>
      </c>
      <c r="B8" s="323" t="s">
        <v>82</v>
      </c>
      <c r="C8" s="324" t="s">
        <v>83</v>
      </c>
      <c r="D8" s="749"/>
      <c r="E8" s="749"/>
      <c r="F8" s="749"/>
      <c r="G8" s="323" t="s">
        <v>864</v>
      </c>
      <c r="H8" s="326" t="s">
        <v>88</v>
      </c>
      <c r="I8" s="326" t="s">
        <v>197</v>
      </c>
      <c r="J8" s="751"/>
      <c r="K8" s="754"/>
      <c r="L8" s="753"/>
      <c r="M8" s="753"/>
      <c r="N8" s="753"/>
      <c r="AJ8" s="99" t="s">
        <v>435</v>
      </c>
      <c r="AK8" s="100"/>
    </row>
    <row r="9" spans="1:37" ht="27" customHeight="1">
      <c r="A9" s="323" t="s">
        <v>92</v>
      </c>
      <c r="B9" s="323" t="s">
        <v>82</v>
      </c>
      <c r="C9" s="324" t="s">
        <v>83</v>
      </c>
      <c r="D9" s="749"/>
      <c r="E9" s="749"/>
      <c r="F9" s="749"/>
      <c r="G9" s="323" t="s">
        <v>864</v>
      </c>
      <c r="H9" s="326" t="s">
        <v>88</v>
      </c>
      <c r="I9" s="326" t="s">
        <v>98</v>
      </c>
      <c r="J9" s="751"/>
      <c r="K9" s="754"/>
      <c r="L9" s="753"/>
      <c r="M9" s="753"/>
      <c r="N9" s="753"/>
      <c r="AJ9" s="99" t="s">
        <v>435</v>
      </c>
      <c r="AK9" s="100"/>
    </row>
    <row r="10" spans="1:37" ht="27" customHeight="1">
      <c r="A10" s="323"/>
      <c r="B10" s="323" t="s">
        <v>94</v>
      </c>
      <c r="C10" s="324" t="s">
        <v>83</v>
      </c>
      <c r="D10" s="749"/>
      <c r="E10" s="749"/>
      <c r="F10" s="749"/>
      <c r="G10" s="323" t="s">
        <v>864</v>
      </c>
      <c r="H10" s="326" t="s">
        <v>87</v>
      </c>
      <c r="I10" s="326" t="s">
        <v>86</v>
      </c>
      <c r="J10" s="751"/>
      <c r="K10" s="754"/>
      <c r="L10" s="753"/>
      <c r="M10" s="753"/>
      <c r="N10" s="753"/>
      <c r="AJ10" s="99" t="s">
        <v>435</v>
      </c>
      <c r="AK10" s="100"/>
    </row>
    <row r="11" spans="1:37" ht="27" customHeight="1">
      <c r="A11" s="323"/>
      <c r="B11" s="323" t="s">
        <v>335</v>
      </c>
      <c r="C11" s="324" t="s">
        <v>83</v>
      </c>
      <c r="D11" s="749"/>
      <c r="E11" s="749"/>
      <c r="F11" s="749"/>
      <c r="G11" s="323" t="s">
        <v>864</v>
      </c>
      <c r="H11" s="326" t="s">
        <v>89</v>
      </c>
      <c r="I11" s="326" t="s">
        <v>86</v>
      </c>
      <c r="J11" s="751"/>
      <c r="K11" s="754"/>
      <c r="L11" s="753"/>
      <c r="M11" s="753"/>
      <c r="N11" s="753"/>
      <c r="AJ11" s="99" t="s">
        <v>435</v>
      </c>
      <c r="AK11" s="100"/>
    </row>
    <row r="12" spans="1:37" ht="27" customHeight="1">
      <c r="A12" s="323"/>
      <c r="B12" s="323" t="s">
        <v>336</v>
      </c>
      <c r="C12" s="324" t="s">
        <v>83</v>
      </c>
      <c r="D12" s="749"/>
      <c r="E12" s="749"/>
      <c r="F12" s="749"/>
      <c r="G12" s="323" t="s">
        <v>864</v>
      </c>
      <c r="H12" s="326" t="s">
        <v>324</v>
      </c>
      <c r="I12" s="326" t="s">
        <v>86</v>
      </c>
      <c r="J12" s="751"/>
      <c r="K12" s="754"/>
      <c r="L12" s="753"/>
      <c r="M12" s="753"/>
      <c r="N12" s="753"/>
      <c r="AJ12" s="99" t="s">
        <v>435</v>
      </c>
      <c r="AK12" s="100"/>
    </row>
    <row r="13" spans="1:37" ht="27" customHeight="1">
      <c r="A13" s="323"/>
      <c r="B13" s="323" t="s">
        <v>337</v>
      </c>
      <c r="C13" s="324" t="s">
        <v>83</v>
      </c>
      <c r="D13" s="749"/>
      <c r="E13" s="749"/>
      <c r="F13" s="749"/>
      <c r="G13" s="323" t="s">
        <v>864</v>
      </c>
      <c r="H13" s="326" t="s">
        <v>325</v>
      </c>
      <c r="I13" s="326" t="s">
        <v>86</v>
      </c>
      <c r="J13" s="751"/>
      <c r="K13" s="754"/>
      <c r="L13" s="753"/>
      <c r="M13" s="753"/>
      <c r="N13" s="753"/>
      <c r="AJ13" s="99" t="s">
        <v>435</v>
      </c>
      <c r="AK13" s="100"/>
    </row>
    <row r="14" spans="1:37" ht="27" customHeight="1">
      <c r="A14" s="323"/>
      <c r="B14" s="323" t="s">
        <v>82</v>
      </c>
      <c r="C14" s="324" t="s">
        <v>83</v>
      </c>
      <c r="D14" s="749"/>
      <c r="E14" s="749"/>
      <c r="F14" s="749"/>
      <c r="G14" s="323" t="s">
        <v>864</v>
      </c>
      <c r="H14" s="326" t="s">
        <v>326</v>
      </c>
      <c r="I14" s="326" t="s">
        <v>86</v>
      </c>
      <c r="J14" s="751"/>
      <c r="K14" s="754"/>
      <c r="L14" s="753"/>
      <c r="M14" s="753"/>
      <c r="N14" s="753"/>
      <c r="AJ14" s="99" t="s">
        <v>435</v>
      </c>
      <c r="AK14" s="100"/>
    </row>
    <row r="15" spans="1:37" ht="27" customHeight="1">
      <c r="A15" s="323"/>
      <c r="B15" s="323" t="s">
        <v>96</v>
      </c>
      <c r="C15" s="324" t="s">
        <v>83</v>
      </c>
      <c r="D15" s="749"/>
      <c r="E15" s="749"/>
      <c r="F15" s="749"/>
      <c r="G15" s="323" t="s">
        <v>864</v>
      </c>
      <c r="H15" s="326" t="s">
        <v>327</v>
      </c>
      <c r="I15" s="326" t="s">
        <v>86</v>
      </c>
      <c r="J15" s="751"/>
      <c r="K15" s="754"/>
      <c r="L15" s="753"/>
      <c r="M15" s="753"/>
      <c r="N15" s="753"/>
      <c r="AJ15" s="99" t="s">
        <v>435</v>
      </c>
      <c r="AK15" s="100"/>
    </row>
    <row r="16" spans="1:37" ht="27" customHeight="1">
      <c r="A16" s="323"/>
      <c r="B16" s="323" t="s">
        <v>329</v>
      </c>
      <c r="C16" s="324" t="s">
        <v>83</v>
      </c>
      <c r="D16" s="749"/>
      <c r="E16" s="749"/>
      <c r="F16" s="749"/>
      <c r="G16" s="323" t="s">
        <v>864</v>
      </c>
      <c r="H16" s="326" t="s">
        <v>328</v>
      </c>
      <c r="I16" s="326" t="s">
        <v>86</v>
      </c>
      <c r="J16" s="751"/>
      <c r="K16" s="754"/>
      <c r="L16" s="753"/>
      <c r="M16" s="753"/>
      <c r="N16" s="753"/>
      <c r="AJ16" s="99" t="s">
        <v>435</v>
      </c>
      <c r="AK16" s="100"/>
    </row>
    <row r="17" spans="1:37" ht="27" customHeight="1">
      <c r="A17" s="323"/>
      <c r="B17" s="323" t="s">
        <v>82</v>
      </c>
      <c r="C17" s="324" t="s">
        <v>83</v>
      </c>
      <c r="D17" s="749"/>
      <c r="E17" s="749"/>
      <c r="F17" s="749"/>
      <c r="G17" s="323" t="s">
        <v>864</v>
      </c>
      <c r="H17" s="326" t="s">
        <v>330</v>
      </c>
      <c r="I17" s="326" t="s">
        <v>86</v>
      </c>
      <c r="J17" s="751"/>
      <c r="K17" s="754"/>
      <c r="L17" s="753"/>
      <c r="M17" s="753"/>
      <c r="N17" s="753"/>
      <c r="AJ17" s="99" t="s">
        <v>435</v>
      </c>
      <c r="AK17" s="100"/>
    </row>
    <row r="18" spans="1:37" ht="27" customHeight="1">
      <c r="A18" s="323"/>
      <c r="B18" s="323" t="s">
        <v>82</v>
      </c>
      <c r="C18" s="324" t="s">
        <v>83</v>
      </c>
      <c r="D18" s="749"/>
      <c r="E18" s="749"/>
      <c r="F18" s="749"/>
      <c r="G18" s="323" t="s">
        <v>864</v>
      </c>
      <c r="H18" s="326" t="s">
        <v>331</v>
      </c>
      <c r="I18" s="326" t="s">
        <v>333</v>
      </c>
      <c r="J18" s="751"/>
      <c r="K18" s="754"/>
      <c r="L18" s="753"/>
      <c r="M18" s="753"/>
      <c r="N18" s="753"/>
      <c r="AJ18" s="99" t="s">
        <v>435</v>
      </c>
      <c r="AK18" s="100"/>
    </row>
    <row r="19" spans="1:37" ht="27" customHeight="1">
      <c r="A19" s="323"/>
      <c r="B19" s="323" t="s">
        <v>82</v>
      </c>
      <c r="C19" s="324" t="s">
        <v>83</v>
      </c>
      <c r="D19" s="749"/>
      <c r="E19" s="749"/>
      <c r="F19" s="749"/>
      <c r="G19" s="323" t="s">
        <v>864</v>
      </c>
      <c r="H19" s="326" t="s">
        <v>332</v>
      </c>
      <c r="I19" s="326" t="s">
        <v>86</v>
      </c>
      <c r="J19" s="751"/>
      <c r="K19" s="754"/>
      <c r="L19" s="753"/>
      <c r="M19" s="753"/>
      <c r="N19" s="753"/>
      <c r="AJ19" s="99" t="s">
        <v>435</v>
      </c>
      <c r="AK19" s="100"/>
    </row>
    <row r="20" spans="1:37" ht="27" customHeight="1">
      <c r="A20" s="323"/>
      <c r="B20" s="323" t="s">
        <v>82</v>
      </c>
      <c r="C20" s="324" t="s">
        <v>83</v>
      </c>
      <c r="D20" s="749"/>
      <c r="E20" s="749"/>
      <c r="F20" s="749"/>
      <c r="G20" s="323" t="s">
        <v>864</v>
      </c>
      <c r="H20" s="326" t="s">
        <v>84</v>
      </c>
      <c r="I20" s="326" t="s">
        <v>85</v>
      </c>
      <c r="J20" s="751"/>
      <c r="K20" s="755"/>
      <c r="L20" s="753"/>
      <c r="M20" s="753"/>
      <c r="N20" s="753"/>
      <c r="AJ20" s="99" t="s">
        <v>435</v>
      </c>
      <c r="AK20" s="100"/>
    </row>
    <row r="21" spans="1:37" ht="27" customHeight="1">
      <c r="A21" s="323"/>
      <c r="B21" s="323" t="s">
        <v>82</v>
      </c>
      <c r="C21" s="324" t="s">
        <v>83</v>
      </c>
      <c r="D21" s="749"/>
      <c r="E21" s="749"/>
      <c r="F21" s="749"/>
      <c r="G21" s="323" t="s">
        <v>864</v>
      </c>
      <c r="H21" s="326" t="s">
        <v>88</v>
      </c>
      <c r="I21" s="326" t="s">
        <v>97</v>
      </c>
      <c r="J21" s="751"/>
      <c r="K21" s="754"/>
      <c r="L21" s="753"/>
      <c r="M21" s="753"/>
      <c r="N21" s="753"/>
      <c r="AJ21" s="99" t="s">
        <v>435</v>
      </c>
      <c r="AK21" s="100"/>
    </row>
    <row r="22" spans="1:37" ht="27" customHeight="1">
      <c r="A22" s="323"/>
      <c r="B22" s="323" t="s">
        <v>82</v>
      </c>
      <c r="C22" s="324" t="s">
        <v>83</v>
      </c>
      <c r="D22" s="749"/>
      <c r="E22" s="749"/>
      <c r="F22" s="749"/>
      <c r="G22" s="323" t="s">
        <v>864</v>
      </c>
      <c r="H22" s="326" t="s">
        <v>87</v>
      </c>
      <c r="I22" s="326" t="s">
        <v>86</v>
      </c>
      <c r="J22" s="751"/>
      <c r="K22" s="754"/>
      <c r="L22" s="753"/>
      <c r="M22" s="753"/>
      <c r="N22" s="753"/>
      <c r="AJ22" s="99" t="s">
        <v>435</v>
      </c>
      <c r="AK22" s="100"/>
    </row>
    <row r="23" spans="1:37" ht="27" customHeight="1">
      <c r="A23" s="323"/>
      <c r="B23" s="323" t="s">
        <v>82</v>
      </c>
      <c r="C23" s="324" t="s">
        <v>83</v>
      </c>
      <c r="D23" s="749"/>
      <c r="E23" s="749"/>
      <c r="F23" s="749"/>
      <c r="G23" s="323" t="s">
        <v>864</v>
      </c>
      <c r="H23" s="326" t="s">
        <v>1136</v>
      </c>
      <c r="I23" s="326" t="s">
        <v>86</v>
      </c>
      <c r="J23" s="751"/>
      <c r="K23" s="754"/>
      <c r="L23" s="753"/>
      <c r="M23" s="753"/>
      <c r="N23" s="753"/>
      <c r="AJ23" s="99" t="s">
        <v>435</v>
      </c>
      <c r="AK23" s="100"/>
    </row>
    <row r="24" spans="1:37" ht="27" customHeight="1">
      <c r="A24" s="323"/>
      <c r="B24" s="323" t="s">
        <v>82</v>
      </c>
      <c r="C24" s="324" t="s">
        <v>83</v>
      </c>
      <c r="D24" s="749"/>
      <c r="E24" s="749"/>
      <c r="F24" s="749"/>
      <c r="G24" s="323" t="s">
        <v>864</v>
      </c>
      <c r="H24" s="326" t="s">
        <v>332</v>
      </c>
      <c r="I24" s="326" t="s">
        <v>86</v>
      </c>
      <c r="J24" s="751"/>
      <c r="K24" s="754"/>
      <c r="L24" s="753"/>
      <c r="M24" s="753"/>
      <c r="N24" s="753"/>
      <c r="AJ24" s="99" t="s">
        <v>435</v>
      </c>
      <c r="AK24" s="100"/>
    </row>
    <row r="25" spans="1:37" ht="27" customHeight="1">
      <c r="A25" s="323"/>
      <c r="B25" s="323" t="s">
        <v>82</v>
      </c>
      <c r="C25" s="324" t="s">
        <v>83</v>
      </c>
      <c r="D25" s="749"/>
      <c r="E25" s="749"/>
      <c r="F25" s="749"/>
      <c r="G25" s="323" t="s">
        <v>864</v>
      </c>
      <c r="H25" s="326" t="s">
        <v>84</v>
      </c>
      <c r="I25" s="326" t="s">
        <v>197</v>
      </c>
      <c r="J25" s="751"/>
      <c r="K25" s="755"/>
      <c r="L25" s="753"/>
      <c r="M25" s="753"/>
      <c r="N25" s="753"/>
      <c r="AJ25" s="99" t="s">
        <v>435</v>
      </c>
      <c r="AK25" s="100"/>
    </row>
    <row r="26" spans="1:37" ht="27" customHeight="1">
      <c r="A26" s="323"/>
      <c r="B26" s="323" t="s">
        <v>82</v>
      </c>
      <c r="C26" s="324" t="s">
        <v>83</v>
      </c>
      <c r="D26" s="749"/>
      <c r="E26" s="749"/>
      <c r="F26" s="749"/>
      <c r="G26" s="323" t="s">
        <v>864</v>
      </c>
      <c r="H26" s="326" t="s">
        <v>88</v>
      </c>
      <c r="I26" s="326" t="s">
        <v>97</v>
      </c>
      <c r="J26" s="751"/>
      <c r="K26" s="754"/>
      <c r="L26" s="753"/>
      <c r="M26" s="753"/>
      <c r="N26" s="753"/>
      <c r="AJ26" s="99" t="s">
        <v>435</v>
      </c>
      <c r="AK26" s="100"/>
    </row>
    <row r="27" spans="1:37" ht="27" customHeight="1">
      <c r="A27" s="323"/>
      <c r="B27" s="323" t="s">
        <v>82</v>
      </c>
      <c r="C27" s="324" t="s">
        <v>83</v>
      </c>
      <c r="D27" s="749"/>
      <c r="E27" s="749"/>
      <c r="F27" s="749"/>
      <c r="G27" s="323" t="s">
        <v>864</v>
      </c>
      <c r="H27" s="326" t="s">
        <v>84</v>
      </c>
      <c r="I27" s="326" t="s">
        <v>85</v>
      </c>
      <c r="J27" s="751"/>
      <c r="K27" s="754"/>
      <c r="L27" s="753"/>
      <c r="M27" s="753"/>
      <c r="N27" s="753"/>
      <c r="AJ27" s="99" t="s">
        <v>435</v>
      </c>
      <c r="AK27" s="100"/>
    </row>
    <row r="28" spans="1:37" ht="27" customHeight="1">
      <c r="A28" s="323"/>
      <c r="B28" s="323" t="s">
        <v>82</v>
      </c>
      <c r="C28" s="324" t="s">
        <v>83</v>
      </c>
      <c r="D28" s="749"/>
      <c r="E28" s="749"/>
      <c r="F28" s="749"/>
      <c r="G28" s="323" t="s">
        <v>864</v>
      </c>
      <c r="H28" s="326" t="s">
        <v>88</v>
      </c>
      <c r="I28" s="326" t="s">
        <v>334</v>
      </c>
      <c r="J28" s="751"/>
      <c r="K28" s="754"/>
      <c r="L28" s="753"/>
      <c r="M28" s="753"/>
      <c r="N28" s="753"/>
      <c r="AJ28" s="99" t="s">
        <v>435</v>
      </c>
      <c r="AK28" s="100"/>
    </row>
    <row r="29" spans="1:37" ht="27" customHeight="1">
      <c r="A29" s="323"/>
      <c r="B29" s="323"/>
      <c r="C29" s="324"/>
      <c r="D29" s="749"/>
      <c r="E29" s="749"/>
      <c r="F29" s="749"/>
      <c r="G29" s="324"/>
      <c r="H29" s="326"/>
      <c r="I29" s="326"/>
      <c r="J29" s="751"/>
      <c r="K29" s="754"/>
      <c r="L29" s="753"/>
      <c r="M29" s="753"/>
      <c r="N29" s="753"/>
      <c r="AK29" s="100"/>
    </row>
    <row r="30" spans="1:37">
      <c r="A30" s="323"/>
      <c r="B30" s="323"/>
      <c r="C30" s="324"/>
      <c r="D30" s="749"/>
      <c r="E30" s="749"/>
      <c r="F30" s="749"/>
      <c r="G30" s="324"/>
      <c r="H30" s="326"/>
      <c r="I30" s="326"/>
      <c r="J30" s="751"/>
      <c r="K30" s="753"/>
      <c r="L30" s="753"/>
      <c r="M30" s="753"/>
      <c r="N30" s="753"/>
    </row>
    <row r="31" spans="1:37">
      <c r="A31" s="323"/>
      <c r="B31" s="323"/>
      <c r="C31" s="324"/>
      <c r="D31" s="749"/>
      <c r="E31" s="749"/>
      <c r="F31" s="749"/>
      <c r="G31" s="324"/>
      <c r="H31" s="326"/>
      <c r="I31" s="326"/>
      <c r="J31" s="751"/>
      <c r="K31" s="753"/>
      <c r="L31" s="753"/>
      <c r="M31" s="753"/>
      <c r="N31" s="753"/>
    </row>
    <row r="32" spans="1:37">
      <c r="A32" s="323"/>
      <c r="B32" s="323"/>
      <c r="C32" s="324"/>
      <c r="D32" s="749"/>
      <c r="E32" s="749"/>
      <c r="F32" s="749"/>
      <c r="G32" s="324"/>
      <c r="H32" s="326"/>
      <c r="I32" s="326"/>
      <c r="J32" s="751"/>
      <c r="K32" s="753"/>
      <c r="L32" s="753"/>
      <c r="M32" s="753"/>
      <c r="N32" s="753"/>
    </row>
    <row r="33" spans="1:36" s="104" customFormat="1" ht="19.149999999999999" customHeight="1">
      <c r="A33" s="827"/>
      <c r="B33" s="828"/>
      <c r="C33" s="828" t="s">
        <v>342</v>
      </c>
      <c r="D33" s="828"/>
      <c r="E33" s="828"/>
      <c r="F33" s="828"/>
      <c r="G33" s="828"/>
      <c r="H33" s="828"/>
      <c r="I33" s="828"/>
      <c r="J33" s="828"/>
      <c r="K33" s="828"/>
      <c r="L33" s="828"/>
      <c r="M33" s="828"/>
      <c r="N33" s="828"/>
      <c r="O33" s="268"/>
      <c r="P33"/>
      <c r="Q33"/>
      <c r="R33"/>
      <c r="S33"/>
      <c r="T33"/>
      <c r="U33"/>
      <c r="V33"/>
      <c r="W33"/>
      <c r="X33"/>
    </row>
    <row r="34" spans="1:36">
      <c r="A34" s="86"/>
      <c r="B34" s="86"/>
      <c r="C34" s="87"/>
      <c r="D34" s="750"/>
      <c r="E34" s="750"/>
      <c r="F34" s="750"/>
      <c r="G34" s="87"/>
      <c r="H34" s="88"/>
      <c r="I34" s="88"/>
      <c r="J34" s="756"/>
      <c r="K34" s="757"/>
      <c r="L34" s="757"/>
      <c r="M34" s="757"/>
      <c r="N34" s="757"/>
    </row>
    <row r="35" spans="1:36">
      <c r="A35" s="825"/>
      <c r="B35" s="826"/>
      <c r="C35" s="826"/>
      <c r="D35" s="826"/>
      <c r="E35" s="826"/>
      <c r="F35" s="826"/>
      <c r="G35" s="826"/>
      <c r="H35" s="825"/>
      <c r="I35" s="825"/>
    </row>
    <row r="36" spans="1:36">
      <c r="A36" s="207"/>
      <c r="B36" s="47"/>
      <c r="C36" s="47"/>
      <c r="D36" s="47"/>
      <c r="E36" s="47"/>
      <c r="F36" s="47"/>
      <c r="G36" s="47"/>
      <c r="H36" s="48"/>
      <c r="I36" s="48"/>
    </row>
    <row r="37" spans="1:36">
      <c r="A37" s="1157"/>
      <c r="B37" s="1158"/>
      <c r="C37" s="1158"/>
      <c r="D37" s="1158"/>
      <c r="E37" s="1158"/>
      <c r="F37" s="1158"/>
      <c r="G37" s="1158"/>
      <c r="H37" s="1158"/>
      <c r="I37" s="1158"/>
    </row>
    <row r="38" spans="1:36">
      <c r="A38" s="50"/>
      <c r="B38" s="50"/>
      <c r="C38" s="50"/>
      <c r="D38" s="50"/>
      <c r="E38" s="50"/>
      <c r="F38" s="50"/>
      <c r="G38" s="50"/>
      <c r="H38" s="51"/>
      <c r="I38" s="49"/>
    </row>
    <row r="39" spans="1:36" s="205" customFormat="1" ht="29.25" customHeight="1">
      <c r="A39" s="208" t="s">
        <v>862</v>
      </c>
      <c r="B39" s="208"/>
      <c r="C39" s="217" t="s">
        <v>861</v>
      </c>
      <c r="D39" s="209"/>
      <c r="E39" s="209"/>
      <c r="F39" s="209"/>
      <c r="G39" s="209"/>
      <c r="H39" s="218" t="s">
        <v>849</v>
      </c>
      <c r="I39" s="203"/>
      <c r="J39" s="204"/>
      <c r="AJ39" s="204"/>
    </row>
    <row r="40" spans="1:36">
      <c r="A40" s="45"/>
      <c r="B40" s="43"/>
      <c r="C40" s="43"/>
      <c r="D40" s="43"/>
      <c r="E40" s="43"/>
      <c r="F40" s="43"/>
      <c r="G40" s="43"/>
      <c r="H40" s="51"/>
      <c r="I40" s="52"/>
    </row>
    <row r="41" spans="1:36">
      <c r="A41" s="45"/>
      <c r="B41" s="43"/>
      <c r="C41" s="43"/>
      <c r="D41" s="43"/>
      <c r="E41" s="43"/>
      <c r="F41" s="43"/>
      <c r="G41" s="43"/>
      <c r="H41" s="51"/>
      <c r="I41" s="49"/>
    </row>
    <row r="42" spans="1:36">
      <c r="A42" s="45"/>
      <c r="B42" s="44"/>
      <c r="C42" s="44"/>
      <c r="D42" s="44"/>
      <c r="E42" s="44"/>
      <c r="F42" s="44"/>
      <c r="G42" s="44"/>
      <c r="H42" s="51"/>
    </row>
    <row r="43" spans="1:36">
      <c r="A43" s="46"/>
      <c r="B43" s="44"/>
      <c r="C43" s="44"/>
      <c r="D43" s="44"/>
      <c r="E43" s="44"/>
      <c r="F43" s="44"/>
      <c r="G43" s="44"/>
      <c r="H43" s="51"/>
    </row>
    <row r="44" spans="1:36">
      <c r="A44" s="46"/>
      <c r="B44" s="44"/>
      <c r="C44" s="44"/>
      <c r="D44" s="44"/>
      <c r="E44" s="44"/>
      <c r="F44" s="44"/>
      <c r="G44" s="44"/>
      <c r="H44" s="51"/>
    </row>
    <row r="45" spans="1:36">
      <c r="A45" s="46"/>
      <c r="B45" s="44"/>
      <c r="C45" s="44"/>
      <c r="D45" s="44"/>
      <c r="E45" s="44"/>
      <c r="F45" s="44"/>
      <c r="G45" s="44"/>
      <c r="H45" s="51"/>
    </row>
    <row r="46" spans="1:36">
      <c r="A46" s="46"/>
      <c r="B46" s="44"/>
      <c r="C46" s="44"/>
      <c r="D46" s="44"/>
      <c r="E46" s="44"/>
      <c r="F46" s="44"/>
      <c r="G46" s="44"/>
      <c r="H46" s="53"/>
    </row>
    <row r="50" spans="1:9">
      <c r="B50" s="202"/>
    </row>
    <row r="57" spans="1:9">
      <c r="A57" s="1142" t="s">
        <v>855</v>
      </c>
      <c r="B57" s="1142"/>
      <c r="C57" s="1142"/>
      <c r="D57" s="1142"/>
      <c r="E57" s="1142"/>
      <c r="F57" s="1142"/>
      <c r="G57" s="1142"/>
      <c r="H57" s="1142"/>
      <c r="I57" s="1142"/>
    </row>
    <row r="58" spans="1:9">
      <c r="A58" s="1142" t="s">
        <v>856</v>
      </c>
      <c r="B58" s="1142"/>
      <c r="C58" s="1142"/>
      <c r="D58" s="1142"/>
      <c r="E58" s="1142"/>
      <c r="F58" s="1142"/>
      <c r="G58" s="1142"/>
      <c r="H58" s="1142"/>
      <c r="I58" s="1142"/>
    </row>
    <row r="59" spans="1:9">
      <c r="A59" s="1142" t="s">
        <v>857</v>
      </c>
      <c r="B59" s="1142"/>
      <c r="C59" s="1142"/>
      <c r="D59" s="1142"/>
      <c r="E59" s="1142"/>
      <c r="F59" s="1142"/>
      <c r="G59" s="1142"/>
      <c r="H59" s="1142"/>
      <c r="I59" s="1142"/>
    </row>
    <row r="60" spans="1:9" ht="56.25" customHeight="1">
      <c r="A60" s="1141" t="s">
        <v>1955</v>
      </c>
      <c r="B60" s="1141"/>
      <c r="C60" s="1141"/>
      <c r="D60" s="1141"/>
      <c r="E60" s="1141"/>
      <c r="F60" s="1141"/>
      <c r="G60" s="1141"/>
      <c r="H60" s="1141"/>
      <c r="I60" s="1141"/>
    </row>
    <row r="61" spans="1:9">
      <c r="A61" s="1142" t="s">
        <v>858</v>
      </c>
      <c r="B61" s="1142"/>
      <c r="C61" s="1142"/>
      <c r="D61" s="1142"/>
      <c r="E61" s="1142"/>
      <c r="F61" s="1142"/>
      <c r="G61" s="1142"/>
      <c r="H61" s="1142"/>
      <c r="I61" s="1142"/>
    </row>
    <row r="62" spans="1:9" ht="45" customHeight="1">
      <c r="A62" s="1156" t="s">
        <v>859</v>
      </c>
      <c r="B62" s="1156"/>
      <c r="C62" s="1156"/>
      <c r="D62" s="1156"/>
      <c r="E62" s="1156"/>
      <c r="F62" s="1156"/>
      <c r="G62" s="1156"/>
      <c r="H62" s="1156"/>
      <c r="I62" s="1156"/>
    </row>
    <row r="63" spans="1:9">
      <c r="A63" s="1142" t="s">
        <v>860</v>
      </c>
      <c r="B63" s="1142"/>
      <c r="C63" s="1142"/>
      <c r="D63" s="1142"/>
      <c r="E63" s="1142"/>
      <c r="F63" s="1142"/>
      <c r="G63" s="1142"/>
      <c r="H63" s="1142"/>
      <c r="I63" s="1142"/>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3"/>
  <dataValidations count="4">
    <dataValidation type="list" allowBlank="1" showInputMessage="1" prompt="下記リストから該当する記号を選択" sqref="H7:H32 H34" xr:uid="{00000000-0002-0000-0600-000002000000}">
      <formula1>"A,B,C,D,E,F,G,H,I,J,K,L,M"</formula1>
    </dataValidation>
    <dataValidation type="list" allowBlank="1" showInputMessage="1" prompt="下記リストから該当する年齢区分を選択" sqref="I7:I32 I34" xr:uid="{00000000-0002-0000-0600-000003000000}">
      <formula1>"ア,イ,ウ,エ,オ,カ,キ,ク,ケ,コ,−,"</formula1>
    </dataValidation>
    <dataValidation type="list" allowBlank="1" showInputMessage="1" showErrorMessage="1" sqref="I35" xr:uid="{00000000-0002-0000-0600-000000000000}">
      <formula1>"ア,イ,ウ,エ,オ,カ,キ,ク,ケ,コ,−,"</formula1>
    </dataValidation>
    <dataValidation type="list" allowBlank="1" showInputMessage="1" showErrorMessage="1" sqref="H35" xr:uid="{00000000-0002-0000-0600-000001000000}">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CC"/>
  </sheetPr>
  <dimension ref="A1:AA280"/>
  <sheetViews>
    <sheetView showGridLines="0" view="pageBreakPreview" zoomScaleNormal="100" zoomScaleSheetLayoutView="280" workbookViewId="0">
      <selection activeCell="B111" sqref="B111:X111"/>
    </sheetView>
  </sheetViews>
  <sheetFormatPr defaultColWidth="8.625" defaultRowHeight="18" customHeight="1"/>
  <cols>
    <col min="1" max="2" width="3.5" style="1" customWidth="1"/>
    <col min="3" max="3" width="8" style="1" customWidth="1"/>
    <col min="4" max="4" width="4.75" style="1" customWidth="1"/>
    <col min="5" max="5" width="7.625" style="1" customWidth="1"/>
    <col min="6" max="6" width="7.125" style="1" customWidth="1"/>
    <col min="7" max="7" width="5.75" style="1" hidden="1" customWidth="1"/>
    <col min="8" max="8" width="4.625" style="1" customWidth="1"/>
    <col min="9" max="9" width="8.625" style="1" customWidth="1"/>
    <col min="10" max="10" width="8.375" style="1" customWidth="1"/>
    <col min="11" max="11" width="7.125" style="1" customWidth="1"/>
    <col min="12" max="12" width="6.125" style="1" hidden="1" customWidth="1"/>
    <col min="13" max="13" width="4.5" style="1" customWidth="1"/>
    <col min="14" max="15" width="7.625" style="1" customWidth="1"/>
    <col min="16" max="16" width="7.125" style="1" customWidth="1"/>
    <col min="17" max="17" width="7" style="1" hidden="1" customWidth="1"/>
    <col min="18" max="18" width="4.625" style="1" customWidth="1"/>
    <col min="19" max="20" width="7.625" style="1" customWidth="1"/>
    <col min="21" max="21" width="7.125" style="1" customWidth="1"/>
    <col min="22" max="22" width="5.625" style="1" hidden="1" customWidth="1"/>
    <col min="23" max="23" width="5.625" style="1" customWidth="1"/>
    <col min="24" max="24" width="7.625" style="1" customWidth="1"/>
    <col min="25" max="27" width="3.875" style="1" customWidth="1"/>
    <col min="28" max="41" width="4.625" style="1" customWidth="1"/>
    <col min="42" max="42" width="3.75" style="1" customWidth="1"/>
    <col min="43" max="84" width="4.625" style="1" customWidth="1"/>
    <col min="85" max="16384" width="8.625" style="1"/>
  </cols>
  <sheetData>
    <row r="1" spans="1:24" s="103" customFormat="1" ht="18" customHeight="1">
      <c r="A1" s="1490" t="str">
        <f>"（"&amp;別紙１①!R20&amp;"）"</f>
        <v>（別紙1）</v>
      </c>
      <c r="B1" s="1490"/>
      <c r="C1" s="1490"/>
      <c r="D1" s="106"/>
      <c r="E1" s="106"/>
      <c r="F1" s="106"/>
      <c r="G1" s="106"/>
      <c r="H1" s="106"/>
      <c r="I1" s="106"/>
      <c r="J1" s="106"/>
      <c r="K1" s="106"/>
      <c r="L1" s="106"/>
      <c r="M1" s="106"/>
      <c r="N1" s="106"/>
      <c r="O1" s="106"/>
      <c r="P1" s="106"/>
      <c r="Q1" s="106"/>
      <c r="R1" s="106"/>
      <c r="S1" s="106"/>
      <c r="T1" s="106"/>
      <c r="U1" s="106"/>
      <c r="V1" s="106"/>
      <c r="W1" s="106"/>
      <c r="X1" s="106"/>
    </row>
    <row r="2" spans="1:24" s="103" customFormat="1" ht="18" customHeight="1">
      <c r="A2" s="106"/>
      <c r="B2" s="106"/>
      <c r="C2" s="106"/>
      <c r="D2" s="106"/>
      <c r="E2" s="106"/>
      <c r="F2" s="106"/>
      <c r="G2" s="106"/>
      <c r="H2" s="106"/>
      <c r="I2" s="106"/>
      <c r="J2" s="106"/>
      <c r="K2" s="106"/>
      <c r="L2" s="106"/>
      <c r="M2" s="106"/>
      <c r="N2" s="106"/>
      <c r="O2" s="106"/>
      <c r="P2" s="106"/>
      <c r="Q2" s="106"/>
      <c r="R2" s="106"/>
      <c r="S2" s="106"/>
      <c r="T2" s="106"/>
      <c r="U2" s="106"/>
      <c r="V2" s="106"/>
      <c r="W2" s="106"/>
      <c r="X2" s="106"/>
    </row>
    <row r="3" spans="1:24" s="103" customFormat="1" ht="18" customHeight="1">
      <c r="A3" s="910" t="s">
        <v>99</v>
      </c>
      <c r="B3" s="910"/>
      <c r="C3" s="910"/>
      <c r="D3" s="910"/>
      <c r="E3" s="910"/>
      <c r="F3" s="910"/>
      <c r="G3" s="910"/>
      <c r="H3" s="910"/>
      <c r="I3" s="910"/>
      <c r="J3" s="910"/>
      <c r="K3" s="910"/>
      <c r="L3" s="910"/>
      <c r="M3" s="910"/>
      <c r="N3" s="910"/>
      <c r="O3" s="910"/>
      <c r="P3" s="910"/>
      <c r="Q3" s="910"/>
      <c r="R3" s="910"/>
      <c r="S3" s="910"/>
      <c r="T3" s="910"/>
      <c r="U3" s="910"/>
      <c r="V3" s="910"/>
      <c r="W3" s="910"/>
      <c r="X3" s="910"/>
    </row>
    <row r="4" spans="1:24" s="104" customFormat="1" ht="18" customHeight="1">
      <c r="A4" s="961" t="s">
        <v>100</v>
      </c>
      <c r="B4" s="961"/>
      <c r="C4" s="961"/>
      <c r="D4" s="961"/>
      <c r="E4" s="961"/>
      <c r="F4" s="961"/>
      <c r="G4" s="961"/>
      <c r="H4" s="961"/>
      <c r="I4" s="961"/>
      <c r="J4" s="961"/>
      <c r="K4" s="961"/>
      <c r="L4" s="961"/>
      <c r="M4" s="961"/>
      <c r="N4" s="961"/>
      <c r="O4" s="961"/>
      <c r="P4" s="961"/>
      <c r="Q4" s="961"/>
      <c r="R4" s="961"/>
      <c r="S4" s="961"/>
      <c r="T4" s="961"/>
      <c r="U4" s="961"/>
      <c r="V4" s="961"/>
      <c r="W4" s="961"/>
      <c r="X4" s="961"/>
    </row>
    <row r="5" spans="1:24" s="104" customFormat="1" ht="18" customHeight="1">
      <c r="A5" s="55"/>
      <c r="B5" s="55"/>
      <c r="C5" s="55"/>
      <c r="D5" s="55"/>
      <c r="E5" s="55"/>
      <c r="F5" s="55"/>
      <c r="G5" s="55"/>
      <c r="H5" s="55"/>
      <c r="I5" s="55"/>
      <c r="J5" s="55"/>
      <c r="K5" s="55"/>
      <c r="L5" s="55"/>
      <c r="M5" s="55"/>
      <c r="N5" s="55"/>
      <c r="O5" s="55"/>
      <c r="P5" s="55"/>
      <c r="Q5" s="55"/>
      <c r="R5" s="55"/>
      <c r="S5" s="55"/>
      <c r="T5" s="55"/>
      <c r="U5" s="55"/>
      <c r="V5" s="55"/>
      <c r="W5" s="55"/>
      <c r="X5" s="55"/>
    </row>
    <row r="6" spans="1:24" s="104" customFormat="1" ht="18" customHeight="1">
      <c r="A6" s="55" t="s">
        <v>101</v>
      </c>
      <c r="B6" s="55"/>
      <c r="C6" s="55"/>
      <c r="D6" s="55"/>
      <c r="E6" s="55"/>
      <c r="F6" s="55"/>
      <c r="G6" s="55"/>
      <c r="H6" s="55"/>
      <c r="I6" s="55"/>
      <c r="J6" s="55"/>
      <c r="K6" s="55"/>
      <c r="L6" s="55"/>
      <c r="M6" s="55"/>
      <c r="N6" s="55"/>
      <c r="O6" s="55"/>
      <c r="P6" s="55"/>
      <c r="Q6" s="55"/>
      <c r="R6" s="55"/>
      <c r="S6" s="55"/>
      <c r="T6" s="55"/>
      <c r="U6" s="55"/>
      <c r="V6" s="55"/>
      <c r="W6" s="55"/>
      <c r="X6" s="55"/>
    </row>
    <row r="7" spans="1:24" s="104" customFormat="1" ht="18" customHeight="1">
      <c r="A7" s="55"/>
      <c r="B7" s="55"/>
      <c r="C7" s="55"/>
      <c r="D7" s="55"/>
      <c r="E7" s="55"/>
      <c r="F7" s="55"/>
      <c r="G7" s="55"/>
      <c r="H7" s="55"/>
      <c r="I7" s="55"/>
      <c r="J7" s="55"/>
      <c r="K7" s="55"/>
      <c r="L7" s="55"/>
      <c r="M7" s="55"/>
      <c r="N7" s="55"/>
      <c r="O7" s="55"/>
      <c r="P7" s="55"/>
      <c r="Q7" s="55"/>
      <c r="R7" s="55"/>
      <c r="S7" s="55"/>
      <c r="T7" s="55"/>
      <c r="U7" s="55"/>
      <c r="V7" s="55"/>
      <c r="W7" s="55"/>
      <c r="X7" s="55"/>
    </row>
    <row r="8" spans="1:24" s="104" customFormat="1" ht="18" customHeight="1">
      <c r="A8" s="55" t="s">
        <v>355</v>
      </c>
      <c r="B8" s="55"/>
      <c r="C8" s="55"/>
      <c r="D8" s="55"/>
      <c r="E8" s="55"/>
      <c r="F8" s="55"/>
      <c r="G8" s="55"/>
      <c r="H8" s="55"/>
      <c r="I8" s="55"/>
      <c r="J8" s="55"/>
      <c r="K8" s="55"/>
      <c r="L8" s="55"/>
      <c r="M8" s="55"/>
      <c r="N8" s="55"/>
      <c r="O8" s="55"/>
      <c r="P8" s="55"/>
      <c r="Q8" s="55"/>
      <c r="R8" s="55"/>
      <c r="S8" s="55"/>
      <c r="T8" s="55"/>
      <c r="U8" s="55"/>
      <c r="V8" s="55"/>
      <c r="W8" s="55"/>
      <c r="X8" s="55"/>
    </row>
    <row r="9" spans="1:24" s="104" customFormat="1" ht="6" customHeight="1">
      <c r="A9" s="107"/>
      <c r="B9" s="55"/>
      <c r="C9" s="55"/>
      <c r="D9" s="55"/>
      <c r="E9" s="55"/>
      <c r="F9" s="55"/>
      <c r="G9" s="55"/>
      <c r="H9" s="55"/>
      <c r="I9" s="55"/>
      <c r="J9" s="55"/>
      <c r="K9" s="55"/>
      <c r="L9" s="55"/>
      <c r="M9" s="55"/>
      <c r="N9" s="55"/>
      <c r="O9" s="55"/>
      <c r="P9" s="55"/>
      <c r="Q9" s="55"/>
      <c r="R9" s="55"/>
      <c r="S9" s="55"/>
      <c r="T9" s="55"/>
      <c r="U9" s="55"/>
      <c r="V9" s="55"/>
      <c r="W9" s="55"/>
      <c r="X9" s="55"/>
    </row>
    <row r="10" spans="1:24" s="104" customFormat="1" ht="25.9" customHeight="1">
      <c r="A10" s="1238" t="s">
        <v>356</v>
      </c>
      <c r="B10" s="1238"/>
      <c r="C10" s="1238"/>
      <c r="D10" s="1238"/>
      <c r="E10" s="1238"/>
      <c r="F10" s="1238"/>
      <c r="G10" s="1238"/>
      <c r="H10" s="1238"/>
      <c r="I10" s="1238"/>
      <c r="J10" s="1238"/>
      <c r="K10" s="1239" t="s">
        <v>357</v>
      </c>
      <c r="L10" s="1239"/>
      <c r="M10" s="1239"/>
      <c r="N10" s="1239"/>
      <c r="O10" s="1239"/>
      <c r="P10" s="1239"/>
      <c r="Q10" s="1239"/>
      <c r="R10" s="1239"/>
      <c r="S10" s="1239"/>
      <c r="T10" s="1239"/>
      <c r="U10" s="55"/>
      <c r="V10" s="55"/>
      <c r="W10" s="55"/>
      <c r="X10" s="55"/>
    </row>
    <row r="11" spans="1:24" s="104" customFormat="1" ht="37.15" customHeight="1">
      <c r="A11" s="1192" t="s">
        <v>358</v>
      </c>
      <c r="B11" s="1192"/>
      <c r="C11" s="1192"/>
      <c r="D11" s="1192"/>
      <c r="E11" s="1192"/>
      <c r="F11" s="1192"/>
      <c r="G11" s="1192"/>
      <c r="H11" s="1192"/>
      <c r="I11" s="1192"/>
      <c r="J11" s="1192"/>
      <c r="K11" s="1193" t="s">
        <v>1077</v>
      </c>
      <c r="L11" s="1194"/>
      <c r="M11" s="1194"/>
      <c r="N11" s="1194"/>
      <c r="O11" s="1194"/>
      <c r="P11" s="1194"/>
      <c r="Q11" s="1194"/>
      <c r="R11" s="1194"/>
      <c r="S11" s="1194"/>
      <c r="T11" s="1194"/>
      <c r="U11" s="55"/>
      <c r="V11" s="55"/>
      <c r="W11" s="55"/>
      <c r="X11" s="55"/>
    </row>
    <row r="12" spans="1:24" s="104" customFormat="1" ht="37.15" customHeight="1">
      <c r="A12" s="1192" t="s">
        <v>359</v>
      </c>
      <c r="B12" s="1192"/>
      <c r="C12" s="1192"/>
      <c r="D12" s="1192"/>
      <c r="E12" s="1192"/>
      <c r="F12" s="1192"/>
      <c r="G12" s="1192"/>
      <c r="H12" s="1192"/>
      <c r="I12" s="1192"/>
      <c r="J12" s="1192"/>
      <c r="K12" s="1193" t="s">
        <v>1077</v>
      </c>
      <c r="L12" s="1194"/>
      <c r="M12" s="1194"/>
      <c r="N12" s="1194"/>
      <c r="O12" s="1194"/>
      <c r="P12" s="1194"/>
      <c r="Q12" s="1194"/>
      <c r="R12" s="1194"/>
      <c r="S12" s="1194"/>
      <c r="T12" s="1194"/>
      <c r="U12" s="55"/>
      <c r="V12" s="55"/>
      <c r="W12" s="55"/>
      <c r="X12" s="55"/>
    </row>
    <row r="13" spans="1:24" s="104" customFormat="1" ht="37.15" customHeight="1">
      <c r="A13" s="1192" t="s">
        <v>360</v>
      </c>
      <c r="B13" s="1192"/>
      <c r="C13" s="1192"/>
      <c r="D13" s="1192"/>
      <c r="E13" s="1192"/>
      <c r="F13" s="1192"/>
      <c r="G13" s="1192"/>
      <c r="H13" s="1192"/>
      <c r="I13" s="1192"/>
      <c r="J13" s="1192"/>
      <c r="K13" s="1193" t="s">
        <v>1080</v>
      </c>
      <c r="L13" s="1194"/>
      <c r="M13" s="1194"/>
      <c r="N13" s="1194"/>
      <c r="O13" s="1194"/>
      <c r="P13" s="1194"/>
      <c r="Q13" s="1194"/>
      <c r="R13" s="1194"/>
      <c r="S13" s="1194"/>
      <c r="T13" s="1194"/>
      <c r="U13" s="55"/>
      <c r="V13" s="55"/>
      <c r="W13" s="55"/>
      <c r="X13" s="55"/>
    </row>
    <row r="14" spans="1:24" s="104" customFormat="1" ht="37.15" customHeight="1">
      <c r="A14" s="1192" t="s">
        <v>361</v>
      </c>
      <c r="B14" s="1192"/>
      <c r="C14" s="1192"/>
      <c r="D14" s="1192"/>
      <c r="E14" s="1192"/>
      <c r="F14" s="1192"/>
      <c r="G14" s="1192"/>
      <c r="H14" s="1192"/>
      <c r="I14" s="1192"/>
      <c r="J14" s="1192"/>
      <c r="K14" s="1193" t="s">
        <v>1080</v>
      </c>
      <c r="L14" s="1194"/>
      <c r="M14" s="1194"/>
      <c r="N14" s="1194"/>
      <c r="O14" s="1194"/>
      <c r="P14" s="1194"/>
      <c r="Q14" s="1194"/>
      <c r="R14" s="1194"/>
      <c r="S14" s="1194"/>
      <c r="T14" s="1194"/>
      <c r="U14" s="55"/>
      <c r="V14" s="55"/>
      <c r="W14" s="55"/>
      <c r="X14" s="55"/>
    </row>
    <row r="15" spans="1:24" s="104" customFormat="1" ht="37.15" customHeight="1">
      <c r="A15" s="1192" t="s">
        <v>362</v>
      </c>
      <c r="B15" s="1192"/>
      <c r="C15" s="1192"/>
      <c r="D15" s="1192"/>
      <c r="E15" s="1192"/>
      <c r="F15" s="1192"/>
      <c r="G15" s="1192"/>
      <c r="H15" s="1192"/>
      <c r="I15" s="1192"/>
      <c r="J15" s="1192"/>
      <c r="K15" s="1193" t="s">
        <v>1075</v>
      </c>
      <c r="L15" s="1194"/>
      <c r="M15" s="1194"/>
      <c r="N15" s="1194"/>
      <c r="O15" s="1194"/>
      <c r="P15" s="1194"/>
      <c r="Q15" s="1194"/>
      <c r="R15" s="1194"/>
      <c r="S15" s="1194"/>
      <c r="T15" s="1194"/>
      <c r="U15" s="55"/>
      <c r="V15" s="55"/>
      <c r="W15" s="55"/>
      <c r="X15" s="55"/>
    </row>
    <row r="16" spans="1:24" s="104" customFormat="1" ht="37.15" customHeight="1">
      <c r="A16" s="1192" t="s">
        <v>363</v>
      </c>
      <c r="B16" s="1192"/>
      <c r="C16" s="1192"/>
      <c r="D16" s="1192"/>
      <c r="E16" s="1192"/>
      <c r="F16" s="1192"/>
      <c r="G16" s="1192"/>
      <c r="H16" s="1192"/>
      <c r="I16" s="1192"/>
      <c r="J16" s="1192"/>
      <c r="K16" s="1193" t="s">
        <v>1077</v>
      </c>
      <c r="L16" s="1194"/>
      <c r="M16" s="1194"/>
      <c r="N16" s="1194"/>
      <c r="O16" s="1194"/>
      <c r="P16" s="1194"/>
      <c r="Q16" s="1194"/>
      <c r="R16" s="1194"/>
      <c r="S16" s="1194"/>
      <c r="T16" s="1194"/>
      <c r="U16" s="55"/>
      <c r="V16" s="55"/>
      <c r="W16" s="55"/>
      <c r="X16" s="55"/>
    </row>
    <row r="17" spans="1:27" s="104" customFormat="1" ht="36.6" customHeight="1">
      <c r="A17" s="1195" t="s">
        <v>364</v>
      </c>
      <c r="B17" s="1195"/>
      <c r="C17" s="1195"/>
      <c r="D17" s="1195"/>
      <c r="E17" s="1195"/>
      <c r="F17" s="1195"/>
      <c r="G17" s="1195"/>
      <c r="H17" s="1195"/>
      <c r="I17" s="1195"/>
      <c r="J17" s="1195"/>
      <c r="K17" s="1195"/>
      <c r="L17" s="1195"/>
      <c r="M17" s="1195"/>
      <c r="N17" s="1195"/>
      <c r="O17" s="1195"/>
      <c r="P17" s="1195"/>
      <c r="Q17" s="1195"/>
      <c r="R17" s="1195"/>
      <c r="S17" s="1195"/>
      <c r="T17" s="1195"/>
      <c r="U17" s="55"/>
      <c r="V17" s="55"/>
      <c r="W17" s="55"/>
      <c r="X17" s="55"/>
    </row>
    <row r="18" spans="1:27" s="104" customFormat="1" ht="18" customHeight="1">
      <c r="A18" s="55"/>
      <c r="B18" s="55"/>
      <c r="C18" s="55"/>
      <c r="D18" s="55"/>
      <c r="E18" s="55"/>
      <c r="F18" s="55"/>
      <c r="G18" s="55"/>
      <c r="H18" s="55"/>
      <c r="I18" s="55"/>
      <c r="J18" s="55"/>
      <c r="K18" s="55"/>
      <c r="L18" s="55"/>
      <c r="M18" s="55"/>
      <c r="N18" s="55"/>
      <c r="O18" s="55"/>
      <c r="P18" s="55"/>
      <c r="Q18" s="55"/>
      <c r="R18" s="55"/>
      <c r="S18" s="55"/>
      <c r="T18" s="55"/>
      <c r="U18" s="55"/>
      <c r="V18" s="55"/>
      <c r="W18" s="55"/>
      <c r="X18" s="55"/>
    </row>
    <row r="19" spans="1:27" s="104" customFormat="1" ht="30.6" customHeight="1">
      <c r="A19" s="1223" t="s">
        <v>365</v>
      </c>
      <c r="B19" s="1223"/>
      <c r="C19" s="1223"/>
      <c r="D19" s="1223"/>
      <c r="E19" s="1223"/>
      <c r="F19" s="1223"/>
      <c r="G19" s="1223"/>
      <c r="H19" s="1223"/>
      <c r="I19" s="1223"/>
      <c r="J19" s="1223"/>
      <c r="K19" s="1223"/>
      <c r="L19" s="1223"/>
      <c r="M19" s="1223"/>
      <c r="N19" s="1223"/>
      <c r="O19" s="1223"/>
      <c r="P19" s="1223"/>
      <c r="Q19" s="1223"/>
      <c r="R19" s="1223"/>
      <c r="S19" s="1223"/>
      <c r="T19" s="1223"/>
      <c r="U19" s="1223"/>
      <c r="V19" s="1223"/>
      <c r="W19" s="1223"/>
      <c r="X19" s="1223"/>
    </row>
    <row r="20" spans="1:27" s="104" customFormat="1" ht="7.15" customHeight="1">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row>
    <row r="21" spans="1:27" s="104" customFormat="1" ht="30.6" customHeight="1">
      <c r="A21" s="1211" t="s">
        <v>193</v>
      </c>
      <c r="B21" s="1212"/>
      <c r="C21" s="1212"/>
      <c r="D21" s="1212"/>
      <c r="E21" s="1212"/>
      <c r="F21" s="1213" t="s">
        <v>194</v>
      </c>
      <c r="G21" s="1213"/>
      <c r="H21" s="1214"/>
      <c r="I21" s="1214"/>
      <c r="J21" s="1214"/>
      <c r="K21" s="1217" t="s">
        <v>195</v>
      </c>
      <c r="L21" s="1218"/>
      <c r="M21" s="1219"/>
      <c r="N21" s="1220"/>
      <c r="O21" s="1217" t="s">
        <v>196</v>
      </c>
      <c r="P21" s="1219"/>
      <c r="Q21" s="1219"/>
      <c r="R21" s="1219"/>
      <c r="S21" s="1219"/>
      <c r="T21" s="1219"/>
      <c r="U21" s="1219"/>
      <c r="V21" s="1219"/>
      <c r="W21" s="1236"/>
      <c r="X21" s="1237"/>
    </row>
    <row r="22" spans="1:27" s="104" customFormat="1" ht="30.6" customHeight="1">
      <c r="A22" s="1166" t="s">
        <v>93</v>
      </c>
      <c r="B22" s="1167"/>
      <c r="C22" s="1167"/>
      <c r="D22" s="1167"/>
      <c r="E22" s="1167"/>
      <c r="F22" s="1166" t="s">
        <v>338</v>
      </c>
      <c r="G22" s="1166"/>
      <c r="H22" s="1167"/>
      <c r="I22" s="1167"/>
      <c r="J22" s="1167"/>
      <c r="K22" s="1168" t="s">
        <v>198</v>
      </c>
      <c r="L22" s="1169"/>
      <c r="M22" s="1170"/>
      <c r="N22" s="1171"/>
      <c r="O22" s="1172" t="s">
        <v>263</v>
      </c>
      <c r="P22" s="1173"/>
      <c r="Q22" s="1173"/>
      <c r="R22" s="1173"/>
      <c r="S22" s="1173"/>
      <c r="T22" s="1173"/>
      <c r="U22" s="1173"/>
      <c r="V22" s="1173"/>
      <c r="W22" s="1174"/>
      <c r="X22" s="1175"/>
    </row>
    <row r="23" spans="1:27" s="104" customFormat="1" ht="30.6" customHeight="1">
      <c r="A23" s="1166" t="s">
        <v>93</v>
      </c>
      <c r="B23" s="1167"/>
      <c r="C23" s="1167"/>
      <c r="D23" s="1167"/>
      <c r="E23" s="1167"/>
      <c r="F23" s="1166" t="s">
        <v>197</v>
      </c>
      <c r="G23" s="1166"/>
      <c r="H23" s="1167"/>
      <c r="I23" s="1167"/>
      <c r="J23" s="1167"/>
      <c r="K23" s="1168" t="s">
        <v>199</v>
      </c>
      <c r="L23" s="1169"/>
      <c r="M23" s="1170"/>
      <c r="N23" s="1171"/>
      <c r="O23" s="1172" t="s">
        <v>341</v>
      </c>
      <c r="P23" s="1173"/>
      <c r="Q23" s="1173"/>
      <c r="R23" s="1173"/>
      <c r="S23" s="1173"/>
      <c r="T23" s="1173"/>
      <c r="U23" s="1173"/>
      <c r="V23" s="1173"/>
      <c r="W23" s="1174"/>
      <c r="X23" s="1175"/>
    </row>
    <row r="24" spans="1:27" s="104" customFormat="1" ht="30.6" customHeight="1">
      <c r="A24" s="1166" t="s">
        <v>93</v>
      </c>
      <c r="B24" s="1167"/>
      <c r="C24" s="1167"/>
      <c r="D24" s="1167"/>
      <c r="E24" s="1167"/>
      <c r="F24" s="1166" t="s">
        <v>98</v>
      </c>
      <c r="G24" s="1166"/>
      <c r="H24" s="1167"/>
      <c r="I24" s="1167"/>
      <c r="J24" s="1167"/>
      <c r="K24" s="1168" t="s">
        <v>199</v>
      </c>
      <c r="L24" s="1169"/>
      <c r="M24" s="1170"/>
      <c r="N24" s="1171"/>
      <c r="O24" s="1172" t="s">
        <v>341</v>
      </c>
      <c r="P24" s="1173"/>
      <c r="Q24" s="1173"/>
      <c r="R24" s="1173"/>
      <c r="S24" s="1173"/>
      <c r="T24" s="1173"/>
      <c r="U24" s="1173"/>
      <c r="V24" s="1173"/>
      <c r="W24" s="1174"/>
      <c r="X24" s="1175"/>
    </row>
    <row r="25" spans="1:27" s="104" customFormat="1" ht="30.6" customHeight="1">
      <c r="A25" s="1166" t="s">
        <v>93</v>
      </c>
      <c r="B25" s="1167"/>
      <c r="C25" s="1167"/>
      <c r="D25" s="1167"/>
      <c r="E25" s="1167"/>
      <c r="F25" s="1166" t="s">
        <v>197</v>
      </c>
      <c r="G25" s="1166"/>
      <c r="H25" s="1167"/>
      <c r="I25" s="1167"/>
      <c r="J25" s="1167"/>
      <c r="K25" s="1168" t="s">
        <v>199</v>
      </c>
      <c r="L25" s="1169"/>
      <c r="M25" s="1170"/>
      <c r="N25" s="1171"/>
      <c r="O25" s="1172" t="s">
        <v>341</v>
      </c>
      <c r="P25" s="1173"/>
      <c r="Q25" s="1173"/>
      <c r="R25" s="1173"/>
      <c r="S25" s="1173"/>
      <c r="T25" s="1173"/>
      <c r="U25" s="1173"/>
      <c r="V25" s="1173"/>
      <c r="W25" s="1174"/>
      <c r="X25" s="1175"/>
    </row>
    <row r="26" spans="1:27" s="104" customFormat="1" ht="30.6" customHeight="1">
      <c r="A26" s="1166"/>
      <c r="B26" s="1167"/>
      <c r="C26" s="1167"/>
      <c r="D26" s="1167"/>
      <c r="E26" s="1167"/>
      <c r="F26" s="1166"/>
      <c r="G26" s="1166"/>
      <c r="H26" s="1167"/>
      <c r="I26" s="1167"/>
      <c r="J26" s="1167"/>
      <c r="K26" s="1168"/>
      <c r="L26" s="1169"/>
      <c r="M26" s="1170"/>
      <c r="N26" s="1171"/>
      <c r="O26" s="1172"/>
      <c r="P26" s="1173"/>
      <c r="Q26" s="1173"/>
      <c r="R26" s="1173"/>
      <c r="S26" s="1173"/>
      <c r="T26" s="1173"/>
      <c r="U26" s="1173"/>
      <c r="V26" s="1173"/>
      <c r="W26" s="1174"/>
      <c r="X26" s="1175"/>
    </row>
    <row r="27" spans="1:27" s="104" customFormat="1" ht="19.149999999999999" customHeight="1">
      <c r="A27" s="1488"/>
      <c r="B27" s="1489"/>
      <c r="C27" s="1489"/>
      <c r="D27" s="1489"/>
      <c r="E27" s="1489"/>
      <c r="F27" s="1486" t="s">
        <v>342</v>
      </c>
      <c r="G27" s="1486"/>
      <c r="H27" s="1486"/>
      <c r="I27" s="1486"/>
      <c r="J27" s="1486"/>
      <c r="K27" s="1486"/>
      <c r="L27" s="1486"/>
      <c r="M27" s="1486"/>
      <c r="N27" s="1486"/>
      <c r="O27" s="1486"/>
      <c r="P27" s="1486"/>
      <c r="Q27" s="1486"/>
      <c r="R27" s="1486"/>
      <c r="S27" s="1486"/>
      <c r="T27" s="1486"/>
      <c r="U27" s="1486"/>
      <c r="V27" s="1486"/>
      <c r="W27" s="1486"/>
      <c r="X27" s="1487"/>
    </row>
    <row r="28" spans="1:27" s="105" customFormat="1" ht="30.6" customHeight="1">
      <c r="A28" s="109"/>
      <c r="B28" s="110"/>
      <c r="C28" s="110"/>
      <c r="D28" s="110"/>
      <c r="E28" s="110"/>
      <c r="F28" s="109"/>
      <c r="G28" s="109"/>
      <c r="H28" s="110"/>
      <c r="I28" s="110"/>
      <c r="J28" s="110"/>
      <c r="K28" s="109"/>
      <c r="L28" s="109"/>
      <c r="M28" s="110"/>
      <c r="N28" s="110"/>
      <c r="O28" s="111"/>
      <c r="P28" s="111"/>
      <c r="Q28" s="111"/>
      <c r="R28" s="111"/>
      <c r="S28" s="111"/>
      <c r="T28" s="111"/>
      <c r="U28" s="111"/>
      <c r="V28" s="111"/>
      <c r="W28" s="112"/>
      <c r="X28" s="112"/>
    </row>
    <row r="29" spans="1:27" s="104" customFormat="1" ht="30.6" customHeight="1">
      <c r="A29" s="108"/>
      <c r="B29" s="113"/>
      <c r="C29" s="113"/>
      <c r="D29" s="113"/>
      <c r="E29" s="113"/>
      <c r="F29" s="108"/>
      <c r="G29" s="108"/>
      <c r="H29" s="113"/>
      <c r="I29" s="113"/>
      <c r="J29" s="113"/>
      <c r="K29" s="108"/>
      <c r="L29" s="108"/>
      <c r="M29" s="113"/>
      <c r="N29" s="113"/>
      <c r="O29" s="113"/>
      <c r="P29" s="113"/>
      <c r="Q29" s="113"/>
      <c r="R29" s="108"/>
      <c r="S29" s="113"/>
      <c r="T29" s="113"/>
      <c r="U29" s="113"/>
      <c r="V29" s="113"/>
      <c r="W29" s="113"/>
      <c r="X29" s="113"/>
    </row>
    <row r="30" spans="1:27" s="104" customFormat="1" ht="21.6" customHeight="1">
      <c r="A30" s="108"/>
      <c r="B30" s="113"/>
      <c r="C30" s="113"/>
      <c r="D30" s="113"/>
      <c r="E30" s="113"/>
      <c r="F30" s="108"/>
      <c r="G30" s="108"/>
      <c r="H30" s="113"/>
      <c r="I30" s="113"/>
      <c r="J30" s="113"/>
      <c r="K30" s="108"/>
      <c r="L30" s="108"/>
      <c r="M30" s="113"/>
      <c r="N30" s="113"/>
      <c r="O30" s="113"/>
      <c r="P30" s="113"/>
      <c r="Q30" s="113"/>
      <c r="R30" s="108"/>
      <c r="S30" s="113"/>
      <c r="T30" s="113"/>
      <c r="U30" s="113"/>
      <c r="V30" s="113"/>
      <c r="W30" s="113"/>
      <c r="X30" s="113"/>
      <c r="AA30" s="102"/>
    </row>
    <row r="31" spans="1:27" s="104" customFormat="1" ht="30.6" customHeight="1">
      <c r="A31" s="107" t="s">
        <v>202</v>
      </c>
      <c r="B31" s="55"/>
      <c r="C31" s="55"/>
      <c r="D31" s="55"/>
      <c r="E31" s="55"/>
      <c r="F31" s="55"/>
      <c r="G31" s="55"/>
      <c r="H31" s="55"/>
      <c r="I31" s="55"/>
      <c r="J31" s="55"/>
      <c r="K31" s="55"/>
      <c r="L31" s="55"/>
      <c r="M31" s="55"/>
      <c r="N31" s="55"/>
      <c r="O31" s="55"/>
      <c r="P31" s="55"/>
      <c r="Q31" s="55"/>
      <c r="R31" s="55"/>
      <c r="S31" s="55"/>
      <c r="T31" s="55"/>
      <c r="U31" s="108"/>
      <c r="V31" s="108"/>
      <c r="W31" s="108"/>
      <c r="X31" s="108"/>
    </row>
    <row r="32" spans="1:27" s="104" customFormat="1" ht="30.6" customHeight="1">
      <c r="A32" s="1200" t="s">
        <v>339</v>
      </c>
      <c r="B32" s="1201"/>
      <c r="C32" s="1201"/>
      <c r="D32" s="1201"/>
      <c r="E32" s="1201"/>
      <c r="F32" s="1201"/>
      <c r="G32" s="114"/>
      <c r="H32" s="1202" t="s">
        <v>203</v>
      </c>
      <c r="I32" s="1202"/>
      <c r="J32" s="1202"/>
      <c r="K32" s="1202"/>
      <c r="L32" s="1202"/>
      <c r="M32" s="1202"/>
      <c r="N32" s="1203" t="s">
        <v>340</v>
      </c>
      <c r="O32" s="1201"/>
      <c r="P32" s="1201"/>
      <c r="Q32" s="1201"/>
      <c r="R32" s="1201"/>
      <c r="S32" s="1201"/>
      <c r="T32" s="1204"/>
      <c r="U32" s="108"/>
      <c r="V32" s="108"/>
      <c r="W32" s="108"/>
      <c r="X32" s="108"/>
    </row>
    <row r="33" spans="1:24" s="104" customFormat="1" ht="30.6" customHeight="1">
      <c r="A33" s="1205">
        <f>COUNTA(A22:E27)</f>
        <v>4</v>
      </c>
      <c r="B33" s="1206"/>
      <c r="C33" s="1206"/>
      <c r="D33" s="1206"/>
      <c r="E33" s="1206"/>
      <c r="F33" s="1206"/>
      <c r="G33" s="327"/>
      <c r="H33" s="1207">
        <f>COUNTA(別紙１③!B7:B33)</f>
        <v>22</v>
      </c>
      <c r="I33" s="1207"/>
      <c r="J33" s="1207"/>
      <c r="K33" s="1207"/>
      <c r="L33" s="1207"/>
      <c r="M33" s="1207"/>
      <c r="N33" s="1208">
        <f>A33/H33</f>
        <v>0.18181818181818182</v>
      </c>
      <c r="O33" s="1209"/>
      <c r="P33" s="1209"/>
      <c r="Q33" s="1209"/>
      <c r="R33" s="1209"/>
      <c r="S33" s="1209"/>
      <c r="T33" s="1210"/>
      <c r="U33" s="108"/>
      <c r="V33" s="108"/>
      <c r="W33" s="108"/>
      <c r="X33" s="108"/>
    </row>
    <row r="34" spans="1:24" s="105" customFormat="1" ht="25.15" customHeight="1">
      <c r="A34" s="1215" t="s">
        <v>352</v>
      </c>
      <c r="B34" s="1216"/>
      <c r="C34" s="1216"/>
      <c r="D34" s="1216"/>
      <c r="E34" s="1216"/>
      <c r="F34" s="1216"/>
      <c r="G34" s="1216"/>
      <c r="H34" s="1216"/>
      <c r="I34" s="1216"/>
      <c r="J34" s="1216"/>
      <c r="K34" s="1216"/>
      <c r="L34" s="1216"/>
      <c r="M34" s="1216"/>
      <c r="N34" s="1216"/>
      <c r="O34" s="1216"/>
      <c r="P34" s="1216"/>
      <c r="Q34" s="1216"/>
      <c r="R34" s="1216"/>
      <c r="S34" s="1216"/>
      <c r="T34" s="1216"/>
      <c r="U34" s="1216"/>
      <c r="V34" s="1216"/>
      <c r="W34" s="1216"/>
      <c r="X34" s="1216"/>
    </row>
    <row r="35" spans="1:24" s="104" customFormat="1" ht="18" customHeight="1">
      <c r="A35" s="107"/>
      <c r="B35" s="55"/>
      <c r="C35" s="55"/>
      <c r="D35" s="55"/>
      <c r="E35" s="55"/>
      <c r="F35" s="55"/>
      <c r="G35" s="55"/>
      <c r="H35" s="55"/>
      <c r="I35" s="55"/>
      <c r="J35" s="55"/>
      <c r="K35" s="55"/>
      <c r="L35" s="55"/>
      <c r="M35" s="55"/>
      <c r="N35" s="55"/>
      <c r="O35" s="55"/>
      <c r="P35" s="55"/>
      <c r="Q35" s="55"/>
      <c r="R35" s="55"/>
      <c r="S35" s="55"/>
      <c r="T35" s="55"/>
      <c r="U35" s="55"/>
      <c r="V35" s="55"/>
      <c r="W35" s="55"/>
      <c r="X35" s="55"/>
    </row>
    <row r="36" spans="1:24" s="104" customFormat="1" ht="18" customHeight="1">
      <c r="A36" s="107" t="s">
        <v>366</v>
      </c>
      <c r="B36" s="55"/>
      <c r="C36" s="55"/>
      <c r="D36" s="55"/>
      <c r="E36" s="55"/>
      <c r="F36" s="55"/>
      <c r="G36" s="55"/>
      <c r="H36" s="55"/>
      <c r="I36" s="55"/>
      <c r="J36" s="55"/>
      <c r="K36" s="55"/>
      <c r="L36" s="55"/>
      <c r="M36" s="55"/>
      <c r="N36" s="55"/>
      <c r="O36" s="55"/>
      <c r="P36" s="55"/>
      <c r="Q36" s="55"/>
      <c r="R36" s="55"/>
      <c r="S36" s="55"/>
      <c r="T36" s="55"/>
      <c r="U36" s="55"/>
      <c r="V36" s="55"/>
      <c r="W36" s="55"/>
      <c r="X36" s="55"/>
    </row>
    <row r="37" spans="1:24" s="104" customFormat="1" ht="10.15" customHeight="1">
      <c r="A37" s="107"/>
      <c r="B37" s="55"/>
      <c r="C37" s="55"/>
      <c r="D37" s="55"/>
      <c r="E37" s="55"/>
      <c r="F37" s="55"/>
      <c r="G37" s="55"/>
      <c r="H37" s="55"/>
      <c r="I37" s="55"/>
      <c r="J37" s="55"/>
      <c r="K37" s="55"/>
      <c r="L37" s="55"/>
      <c r="M37" s="55"/>
      <c r="N37" s="55"/>
      <c r="O37" s="55"/>
      <c r="P37" s="55"/>
      <c r="Q37" s="55"/>
      <c r="R37" s="55"/>
      <c r="S37" s="55"/>
      <c r="T37" s="55"/>
      <c r="U37" s="55"/>
      <c r="V37" s="55"/>
      <c r="W37" s="55"/>
      <c r="X37" s="55"/>
    </row>
    <row r="38" spans="1:24" s="104" customFormat="1" ht="18" customHeight="1">
      <c r="A38" s="107" t="s">
        <v>367</v>
      </c>
      <c r="B38" s="55"/>
      <c r="C38" s="55"/>
      <c r="D38" s="55"/>
      <c r="E38" s="55"/>
      <c r="F38" s="55"/>
      <c r="G38" s="55"/>
      <c r="H38" s="55"/>
      <c r="I38" s="55"/>
      <c r="J38" s="55"/>
      <c r="K38" s="55"/>
      <c r="L38" s="55"/>
      <c r="M38" s="55"/>
      <c r="N38" s="55"/>
      <c r="O38" s="55"/>
      <c r="P38" s="55"/>
      <c r="Q38" s="55"/>
      <c r="R38" s="55"/>
      <c r="S38" s="55"/>
      <c r="T38" s="55"/>
      <c r="U38" s="55"/>
      <c r="V38" s="55"/>
      <c r="W38" s="55"/>
      <c r="X38" s="55"/>
    </row>
    <row r="39" spans="1:24" s="104" customFormat="1" ht="18" customHeight="1">
      <c r="A39" s="1196" t="s">
        <v>102</v>
      </c>
      <c r="B39" s="1196"/>
      <c r="C39" s="1197" t="s">
        <v>368</v>
      </c>
      <c r="D39" s="1197"/>
      <c r="E39" s="1197"/>
      <c r="F39" s="1197"/>
      <c r="G39" s="1197"/>
      <c r="H39" s="1197"/>
      <c r="I39" s="1197"/>
      <c r="J39" s="1197"/>
      <c r="K39" s="1197"/>
      <c r="L39" s="1197"/>
      <c r="M39" s="1197"/>
      <c r="N39" s="1197"/>
      <c r="O39" s="1197"/>
      <c r="P39" s="1197"/>
      <c r="Q39" s="1197"/>
      <c r="R39" s="1197"/>
      <c r="S39" s="1197"/>
      <c r="T39" s="1197"/>
      <c r="U39" s="55"/>
      <c r="V39" s="55"/>
      <c r="W39" s="55"/>
      <c r="X39" s="55"/>
    </row>
    <row r="40" spans="1:24" s="104" customFormat="1" ht="18" customHeight="1">
      <c r="A40" s="1198" t="s">
        <v>369</v>
      </c>
      <c r="B40" s="1198"/>
      <c r="C40" s="1198"/>
      <c r="D40" s="1198"/>
      <c r="E40" s="1198"/>
      <c r="F40" s="1198"/>
      <c r="G40" s="1198"/>
      <c r="H40" s="1198"/>
      <c r="I40" s="1198"/>
      <c r="J40" s="1198"/>
      <c r="K40" s="1198"/>
      <c r="L40" s="1198"/>
      <c r="M40" s="1198"/>
      <c r="N40" s="1198"/>
      <c r="O40" s="1198"/>
      <c r="P40" s="1198"/>
      <c r="Q40" s="1198"/>
      <c r="R40" s="1198"/>
      <c r="S40" s="1198"/>
      <c r="T40" s="1198"/>
      <c r="U40" s="55"/>
      <c r="V40" s="55"/>
      <c r="W40" s="55"/>
      <c r="X40" s="55"/>
    </row>
    <row r="41" spans="1:24" s="104" customFormat="1" ht="18" customHeight="1">
      <c r="A41" s="1176" t="s">
        <v>103</v>
      </c>
      <c r="B41" s="1176"/>
      <c r="C41" s="1199" t="s">
        <v>370</v>
      </c>
      <c r="D41" s="1199"/>
      <c r="E41" s="1199"/>
      <c r="F41" s="1199"/>
      <c r="G41" s="1199"/>
      <c r="H41" s="1199"/>
      <c r="I41" s="1199"/>
      <c r="J41" s="1199"/>
      <c r="K41" s="1199"/>
      <c r="L41" s="1199"/>
      <c r="M41" s="1199"/>
      <c r="N41" s="1199"/>
      <c r="O41" s="1199"/>
      <c r="P41" s="1199"/>
      <c r="Q41" s="1199"/>
      <c r="R41" s="1199"/>
      <c r="S41" s="1199"/>
      <c r="T41" s="1199"/>
      <c r="U41" s="55"/>
      <c r="V41" s="55"/>
      <c r="W41" s="55"/>
      <c r="X41" s="55"/>
    </row>
    <row r="42" spans="1:24" s="104" customFormat="1" ht="18" customHeight="1">
      <c r="A42" s="1176"/>
      <c r="B42" s="1176"/>
      <c r="C42" s="1199" t="s">
        <v>371</v>
      </c>
      <c r="D42" s="1199"/>
      <c r="E42" s="1199"/>
      <c r="F42" s="1199"/>
      <c r="G42" s="1199"/>
      <c r="H42" s="1199"/>
      <c r="I42" s="1199"/>
      <c r="J42" s="1199"/>
      <c r="K42" s="1199"/>
      <c r="L42" s="1199"/>
      <c r="M42" s="1199"/>
      <c r="N42" s="1199"/>
      <c r="O42" s="1199"/>
      <c r="P42" s="1199"/>
      <c r="Q42" s="1199"/>
      <c r="R42" s="1199"/>
      <c r="S42" s="1199"/>
      <c r="T42" s="1199"/>
      <c r="U42" s="55"/>
      <c r="V42" s="55"/>
      <c r="W42" s="55"/>
      <c r="X42" s="55"/>
    </row>
    <row r="43" spans="1:24" s="104" customFormat="1" ht="18" customHeight="1">
      <c r="A43" s="1176" t="s">
        <v>71</v>
      </c>
      <c r="B43" s="1176"/>
      <c r="C43" s="1199" t="s">
        <v>372</v>
      </c>
      <c r="D43" s="1199"/>
      <c r="E43" s="1199"/>
      <c r="F43" s="1199"/>
      <c r="G43" s="1199"/>
      <c r="H43" s="1199"/>
      <c r="I43" s="1199"/>
      <c r="J43" s="1199"/>
      <c r="K43" s="1199"/>
      <c r="L43" s="1199"/>
      <c r="M43" s="1199"/>
      <c r="N43" s="1199"/>
      <c r="O43" s="1199"/>
      <c r="P43" s="1199"/>
      <c r="Q43" s="1199"/>
      <c r="R43" s="1199"/>
      <c r="S43" s="1199"/>
      <c r="T43" s="1199"/>
      <c r="U43" s="55"/>
      <c r="V43" s="55"/>
      <c r="W43" s="55"/>
      <c r="X43" s="55"/>
    </row>
    <row r="44" spans="1:24" s="104" customFormat="1" ht="18" customHeight="1">
      <c r="A44" s="1176"/>
      <c r="B44" s="1176"/>
      <c r="C44" s="1177" t="s">
        <v>373</v>
      </c>
      <c r="D44" s="1178"/>
      <c r="E44" s="1178"/>
      <c r="F44" s="1178"/>
      <c r="G44" s="1178"/>
      <c r="H44" s="1178"/>
      <c r="I44" s="1178"/>
      <c r="J44" s="1178"/>
      <c r="K44" s="1178"/>
      <c r="L44" s="1178"/>
      <c r="M44" s="1178"/>
      <c r="N44" s="1178"/>
      <c r="O44" s="1178"/>
      <c r="P44" s="1178"/>
      <c r="Q44" s="1178"/>
      <c r="R44" s="1178"/>
      <c r="S44" s="1178"/>
      <c r="T44" s="1178"/>
      <c r="U44" s="55"/>
      <c r="V44" s="55"/>
      <c r="W44" s="55"/>
      <c r="X44" s="55"/>
    </row>
    <row r="45" spans="1:24" s="104" customFormat="1" ht="18" customHeight="1">
      <c r="A45" s="107"/>
      <c r="B45" s="55"/>
      <c r="C45" s="55"/>
      <c r="D45" s="55"/>
      <c r="E45" s="55"/>
      <c r="F45" s="55"/>
      <c r="G45" s="55"/>
      <c r="H45" s="55"/>
      <c r="I45" s="55"/>
      <c r="J45" s="55"/>
      <c r="K45" s="55"/>
      <c r="L45" s="55"/>
      <c r="M45" s="55"/>
      <c r="N45" s="55"/>
      <c r="O45" s="55"/>
      <c r="P45" s="55"/>
      <c r="Q45" s="55"/>
      <c r="R45" s="55"/>
      <c r="S45" s="55"/>
      <c r="T45" s="55"/>
      <c r="U45" s="55"/>
      <c r="V45" s="55"/>
      <c r="W45" s="55"/>
      <c r="X45" s="55"/>
    </row>
    <row r="46" spans="1:24" s="104" customFormat="1" ht="18" customHeight="1">
      <c r="A46" s="1196" t="s">
        <v>102</v>
      </c>
      <c r="B46" s="1196"/>
      <c r="C46" s="1197" t="s">
        <v>368</v>
      </c>
      <c r="D46" s="1197"/>
      <c r="E46" s="1197"/>
      <c r="F46" s="1197"/>
      <c r="G46" s="1197"/>
      <c r="H46" s="1197"/>
      <c r="I46" s="1197"/>
      <c r="J46" s="1197"/>
      <c r="K46" s="1197"/>
      <c r="L46" s="1197"/>
      <c r="M46" s="1197"/>
      <c r="N46" s="1197"/>
      <c r="O46" s="1197"/>
      <c r="P46" s="1197"/>
      <c r="Q46" s="1197"/>
      <c r="R46" s="1197"/>
      <c r="S46" s="1197"/>
      <c r="T46" s="1197"/>
      <c r="U46" s="55"/>
      <c r="V46" s="55"/>
      <c r="W46" s="55"/>
      <c r="X46" s="55"/>
    </row>
    <row r="47" spans="1:24" s="104" customFormat="1" ht="18" customHeight="1">
      <c r="A47" s="1198" t="s">
        <v>374</v>
      </c>
      <c r="B47" s="1198"/>
      <c r="C47" s="1198"/>
      <c r="D47" s="1198"/>
      <c r="E47" s="1198"/>
      <c r="F47" s="1198"/>
      <c r="G47" s="1198"/>
      <c r="H47" s="1198"/>
      <c r="I47" s="1198"/>
      <c r="J47" s="1198"/>
      <c r="K47" s="1198"/>
      <c r="L47" s="1198"/>
      <c r="M47" s="1198"/>
      <c r="N47" s="1198"/>
      <c r="O47" s="1198"/>
      <c r="P47" s="1198"/>
      <c r="Q47" s="1198"/>
      <c r="R47" s="1198"/>
      <c r="S47" s="1198"/>
      <c r="T47" s="1198"/>
      <c r="U47" s="55"/>
      <c r="V47" s="55"/>
      <c r="W47" s="55"/>
      <c r="X47" s="55"/>
    </row>
    <row r="48" spans="1:24" s="104" customFormat="1" ht="18" customHeight="1">
      <c r="A48" s="1176"/>
      <c r="B48" s="1176"/>
      <c r="C48" s="1199" t="s">
        <v>375</v>
      </c>
      <c r="D48" s="1199"/>
      <c r="E48" s="1199"/>
      <c r="F48" s="1199"/>
      <c r="G48" s="1199"/>
      <c r="H48" s="1199"/>
      <c r="I48" s="1199"/>
      <c r="J48" s="1199"/>
      <c r="K48" s="1199"/>
      <c r="L48" s="1199"/>
      <c r="M48" s="1199"/>
      <c r="N48" s="1199"/>
      <c r="O48" s="1199"/>
      <c r="P48" s="1199"/>
      <c r="Q48" s="1199"/>
      <c r="R48" s="1199"/>
      <c r="S48" s="1199"/>
      <c r="T48" s="1199"/>
      <c r="U48" s="55"/>
      <c r="V48" s="55"/>
      <c r="W48" s="55"/>
      <c r="X48" s="55"/>
    </row>
    <row r="49" spans="1:25" s="104" customFormat="1" ht="18" customHeight="1">
      <c r="A49" s="1176" t="s">
        <v>71</v>
      </c>
      <c r="B49" s="1176"/>
      <c r="C49" s="1199" t="s">
        <v>376</v>
      </c>
      <c r="D49" s="1199"/>
      <c r="E49" s="1199"/>
      <c r="F49" s="1199"/>
      <c r="G49" s="1199"/>
      <c r="H49" s="1199"/>
      <c r="I49" s="1199"/>
      <c r="J49" s="1199"/>
      <c r="K49" s="1199"/>
      <c r="L49" s="1199"/>
      <c r="M49" s="1199"/>
      <c r="N49" s="1199"/>
      <c r="O49" s="1199"/>
      <c r="P49" s="1199"/>
      <c r="Q49" s="1199"/>
      <c r="R49" s="1199"/>
      <c r="S49" s="1199"/>
      <c r="T49" s="1199"/>
      <c r="U49" s="55"/>
      <c r="V49" s="55"/>
      <c r="W49" s="55"/>
      <c r="X49" s="55"/>
    </row>
    <row r="50" spans="1:25" s="104" customFormat="1" ht="38.25" customHeight="1">
      <c r="A50" s="1176" t="s">
        <v>103</v>
      </c>
      <c r="B50" s="1176"/>
      <c r="C50" s="1177" t="s">
        <v>1138</v>
      </c>
      <c r="D50" s="1178"/>
      <c r="E50" s="1178"/>
      <c r="F50" s="1178"/>
      <c r="G50" s="1178"/>
      <c r="H50" s="1178"/>
      <c r="I50" s="1178"/>
      <c r="J50" s="1178"/>
      <c r="K50" s="1178"/>
      <c r="L50" s="1178"/>
      <c r="M50" s="1178"/>
      <c r="N50" s="1178"/>
      <c r="O50" s="1178"/>
      <c r="P50" s="1178"/>
      <c r="Q50" s="1178"/>
      <c r="R50" s="1178"/>
      <c r="S50" s="1178"/>
      <c r="T50" s="1178"/>
      <c r="U50" s="55"/>
      <c r="V50" s="55"/>
      <c r="W50" s="55"/>
      <c r="X50" s="55"/>
    </row>
    <row r="51" spans="1:25" s="104" customFormat="1" ht="58.5" customHeight="1">
      <c r="A51" s="107"/>
      <c r="B51" s="55"/>
      <c r="C51" s="55"/>
      <c r="D51" s="55"/>
      <c r="E51" s="55"/>
      <c r="F51" s="55"/>
      <c r="G51" s="55"/>
      <c r="H51" s="55"/>
      <c r="I51" s="55"/>
      <c r="J51" s="55"/>
      <c r="K51" s="55"/>
      <c r="L51" s="55"/>
      <c r="M51" s="55"/>
      <c r="N51" s="55"/>
      <c r="O51" s="55"/>
      <c r="P51" s="55"/>
      <c r="Q51" s="55"/>
      <c r="R51" s="55"/>
      <c r="S51" s="55"/>
      <c r="T51" s="55"/>
      <c r="U51" s="55"/>
      <c r="V51" s="55"/>
      <c r="W51" s="55"/>
      <c r="X51" s="55"/>
    </row>
    <row r="52" spans="1:25" s="54" customFormat="1" ht="18" customHeight="1">
      <c r="A52" s="107" t="s">
        <v>377</v>
      </c>
      <c r="B52" s="55"/>
      <c r="C52" s="55"/>
      <c r="D52" s="55"/>
      <c r="E52" s="55"/>
      <c r="F52" s="55"/>
      <c r="G52" s="55"/>
      <c r="H52" s="55"/>
      <c r="I52" s="55"/>
      <c r="J52" s="55"/>
      <c r="K52" s="55"/>
      <c r="L52" s="55"/>
      <c r="M52" s="55"/>
      <c r="N52" s="55"/>
      <c r="O52" s="55"/>
      <c r="P52" s="55"/>
      <c r="Q52" s="55"/>
      <c r="R52" s="55"/>
      <c r="S52" s="55"/>
      <c r="T52" s="55"/>
      <c r="U52" s="55"/>
      <c r="V52" s="55"/>
      <c r="W52" s="55"/>
      <c r="X52" s="55"/>
    </row>
    <row r="53" spans="1:25" s="54" customFormat="1" ht="18" customHeight="1">
      <c r="A53" s="107" t="s">
        <v>104</v>
      </c>
      <c r="B53" s="55"/>
      <c r="C53" s="55"/>
      <c r="D53" s="55"/>
      <c r="E53" s="55"/>
      <c r="F53" s="55"/>
      <c r="G53" s="55"/>
      <c r="H53" s="55"/>
      <c r="I53" s="55"/>
      <c r="J53" s="55"/>
      <c r="K53" s="55"/>
      <c r="L53" s="55"/>
      <c r="M53" s="55"/>
      <c r="N53" s="55"/>
      <c r="O53" s="55"/>
      <c r="P53" s="55"/>
      <c r="Q53" s="55"/>
      <c r="R53" s="55"/>
      <c r="S53" s="55"/>
      <c r="T53" s="55" t="s">
        <v>105</v>
      </c>
      <c r="U53" s="55"/>
      <c r="V53" s="55"/>
      <c r="W53" s="55"/>
      <c r="X53" s="55"/>
    </row>
    <row r="54" spans="1:25" s="54" customFormat="1" ht="18" customHeight="1">
      <c r="A54" s="1240" t="s">
        <v>1596</v>
      </c>
      <c r="B54" s="1240"/>
      <c r="C54" s="1242" t="s">
        <v>379</v>
      </c>
      <c r="D54" s="1243"/>
      <c r="E54" s="198" t="s">
        <v>106</v>
      </c>
      <c r="F54" s="199"/>
      <c r="G54" s="199"/>
      <c r="H54" s="199"/>
      <c r="I54" s="199"/>
      <c r="J54" s="198" t="s">
        <v>6</v>
      </c>
      <c r="K54" s="199"/>
      <c r="L54" s="199"/>
      <c r="M54" s="199"/>
      <c r="N54" s="199"/>
      <c r="O54" s="198" t="s">
        <v>107</v>
      </c>
      <c r="P54" s="199"/>
      <c r="Q54" s="199"/>
      <c r="R54" s="199"/>
      <c r="S54" s="199"/>
      <c r="T54" s="198" t="s">
        <v>108</v>
      </c>
      <c r="U54" s="199"/>
      <c r="V54" s="199"/>
      <c r="W54" s="199"/>
      <c r="X54" s="200"/>
    </row>
    <row r="55" spans="1:25" s="54" customFormat="1" ht="39.950000000000003" customHeight="1" thickBot="1">
      <c r="A55" s="1241"/>
      <c r="B55" s="1241"/>
      <c r="C55" s="1244"/>
      <c r="D55" s="1245"/>
      <c r="E55" s="115" t="s">
        <v>109</v>
      </c>
      <c r="F55" s="197" t="s">
        <v>885</v>
      </c>
      <c r="G55" s="116" t="s">
        <v>343</v>
      </c>
      <c r="H55" s="197" t="s">
        <v>883</v>
      </c>
      <c r="I55" s="201" t="s">
        <v>884</v>
      </c>
      <c r="J55" s="115" t="s">
        <v>110</v>
      </c>
      <c r="K55" s="197" t="s">
        <v>885</v>
      </c>
      <c r="L55" s="116" t="s">
        <v>343</v>
      </c>
      <c r="M55" s="197" t="s">
        <v>883</v>
      </c>
      <c r="N55" s="201" t="s">
        <v>884</v>
      </c>
      <c r="O55" s="115" t="s">
        <v>110</v>
      </c>
      <c r="P55" s="197" t="s">
        <v>885</v>
      </c>
      <c r="Q55" s="116" t="s">
        <v>343</v>
      </c>
      <c r="R55" s="197" t="s">
        <v>883</v>
      </c>
      <c r="S55" s="201" t="s">
        <v>884</v>
      </c>
      <c r="T55" s="115" t="s">
        <v>110</v>
      </c>
      <c r="U55" s="197" t="s">
        <v>885</v>
      </c>
      <c r="V55" s="117" t="s">
        <v>343</v>
      </c>
      <c r="W55" s="197" t="s">
        <v>883</v>
      </c>
      <c r="X55" s="197" t="s">
        <v>884</v>
      </c>
    </row>
    <row r="56" spans="1:25" s="54" customFormat="1" ht="28.9" customHeight="1">
      <c r="A56" s="1247" t="s">
        <v>111</v>
      </c>
      <c r="B56" s="1248"/>
      <c r="C56" s="1249"/>
      <c r="D56" s="1250"/>
      <c r="E56" s="328">
        <f>ROUNDDOWN(SUMIFS(別紙２①!$F$18:$F$105,別紙２①!$U$18:$U$105,別紙１④!G56),0)</f>
        <v>16569</v>
      </c>
      <c r="F56" s="347" t="s">
        <v>258</v>
      </c>
      <c r="G56" s="347" t="str">
        <f>別紙２①!$S$14&amp;別紙１④!$E$54&amp;別紙１④!$F56</f>
        <v>田急傾斜</v>
      </c>
      <c r="H56" s="329">
        <f>VLOOKUP($G56,プルダウンリスト!$D$15:$E$70,2,FALSE)</f>
        <v>16800</v>
      </c>
      <c r="I56" s="330">
        <f>ROUNDDOWN(E56*H56/1000,0)</f>
        <v>278359</v>
      </c>
      <c r="J56" s="328">
        <f>ROUNDDOWN(SUMIFS(別紙２①!$F$18:$F$105,別紙２①!$U$18:$U$105,別紙１④!L56),0)</f>
        <v>1840</v>
      </c>
      <c r="K56" s="347" t="s">
        <v>258</v>
      </c>
      <c r="L56" s="347" t="str">
        <f>別紙２①!$S$14&amp;$J$54&amp;K56</f>
        <v>畑急傾斜</v>
      </c>
      <c r="M56" s="329">
        <f>VLOOKUP(L56,プルダウンリスト!$D$15:$E$70,2,FALSE)</f>
        <v>9200</v>
      </c>
      <c r="N56" s="330">
        <f>ROUNDDOWN(J56*M56/1000,0)</f>
        <v>16928</v>
      </c>
      <c r="O56" s="328">
        <f>ROUNDDOWN(SUMIFS(別紙２①!$F$18:$F$105,別紙２①!$U$18:$U$105,別紙１④!Q56),0)</f>
        <v>3144</v>
      </c>
      <c r="P56" s="347" t="s">
        <v>258</v>
      </c>
      <c r="Q56" s="347" t="str">
        <f>別紙２①!$S$14&amp;$O$54&amp;P56</f>
        <v>草地急傾斜</v>
      </c>
      <c r="R56" s="329">
        <f>VLOOKUP(Q56,プルダウンリスト!$D$15:$E$70,2,FALSE)</f>
        <v>8400</v>
      </c>
      <c r="S56" s="330">
        <f>ROUNDDOWN(O56*R56/1000,0)</f>
        <v>26409</v>
      </c>
      <c r="T56" s="328">
        <f>ROUNDDOWN(SUMIFS(別紙２①!$F$18:$F$105,別紙２①!$U$18:$U$105,別紙１④!V56),0)</f>
        <v>430</v>
      </c>
      <c r="U56" s="347" t="s">
        <v>258</v>
      </c>
      <c r="V56" s="347" t="str">
        <f>別紙２①!$S$14&amp;$T$54&amp;U56</f>
        <v>採草放牧地急傾斜</v>
      </c>
      <c r="W56" s="329">
        <f>VLOOKUP(V56,プルダウンリスト!$D$15:$E$70,2,FALSE)</f>
        <v>800</v>
      </c>
      <c r="X56" s="331">
        <f>ROUNDDOWN(T56*W56/1000,0)</f>
        <v>344</v>
      </c>
    </row>
    <row r="57" spans="1:25" s="54" customFormat="1" ht="28.9" customHeight="1">
      <c r="A57" s="1247"/>
      <c r="B57" s="1248"/>
      <c r="C57" s="1251"/>
      <c r="D57" s="1252"/>
      <c r="E57" s="328">
        <f>ROUNDDOWN(SUMIFS(別紙２①!$F$18:$F$105,別紙２①!$U$18:$U$105,別紙１④!G57),0)</f>
        <v>0</v>
      </c>
      <c r="F57" s="348" t="s">
        <v>303</v>
      </c>
      <c r="G57" s="348" t="str">
        <f>別紙２①!$S$14&amp;別紙１④!$E$54&amp;別紙１④!$F57</f>
        <v>田緩傾斜</v>
      </c>
      <c r="H57" s="332">
        <f>VLOOKUP($G57,プルダウンリスト!$D$15:$E$70,2,FALSE)</f>
        <v>6400</v>
      </c>
      <c r="I57" s="333">
        <f>ROUNDDOWN(E57*H57/1000,0)</f>
        <v>0</v>
      </c>
      <c r="J57" s="328">
        <f>ROUNDDOWN(SUMIFS(別紙２①!$F$18:$F$105,別紙２①!$U$18:$U$105,別紙１④!L57),0)</f>
        <v>4925</v>
      </c>
      <c r="K57" s="348" t="s">
        <v>303</v>
      </c>
      <c r="L57" s="348" t="str">
        <f>別紙２①!$S$14&amp;$J$54&amp;K57</f>
        <v>畑緩傾斜</v>
      </c>
      <c r="M57" s="332">
        <f>VLOOKUP(L57,プルダウンリスト!$D$15:$E$70,2,FALSE)</f>
        <v>2800</v>
      </c>
      <c r="N57" s="333">
        <f t="shared" ref="N57:N61" si="0">ROUNDDOWN(J57*M57/1000,0)</f>
        <v>13790</v>
      </c>
      <c r="O57" s="328">
        <f>ROUNDDOWN(SUMIFS(別紙２①!$F$18:$F$105,別紙２①!$U$18:$U$105,別紙１④!Q57),0)</f>
        <v>120</v>
      </c>
      <c r="P57" s="348" t="s">
        <v>303</v>
      </c>
      <c r="Q57" s="348" t="str">
        <f>別紙２①!$S$14&amp;$O$54&amp;P57</f>
        <v>草地緩傾斜</v>
      </c>
      <c r="R57" s="332">
        <f>VLOOKUP(Q57,プルダウンリスト!$D$15:$E$70,2,FALSE)</f>
        <v>2400</v>
      </c>
      <c r="S57" s="330">
        <f t="shared" ref="S57:S62" si="1">ROUNDDOWN(O57*R57/1000,0)</f>
        <v>288</v>
      </c>
      <c r="T57" s="328">
        <f>ROUNDDOWN(SUMIFS(別紙２①!$F$18:$F$105,別紙２①!$U$18:$U$105,別紙１④!V57),0)</f>
        <v>0</v>
      </c>
      <c r="U57" s="348" t="s">
        <v>303</v>
      </c>
      <c r="V57" s="348" t="str">
        <f>別紙２①!$S$14&amp;$T$54&amp;U57</f>
        <v>採草放牧地緩傾斜</v>
      </c>
      <c r="W57" s="332">
        <f>VLOOKUP(V57,プルダウンリスト!$D$15:$E$70,2,FALSE)</f>
        <v>240</v>
      </c>
      <c r="X57" s="331">
        <f t="shared" ref="X57:X60" si="2">ROUNDDOWN(T57*W57/1000,0)</f>
        <v>0</v>
      </c>
    </row>
    <row r="58" spans="1:25" s="54" customFormat="1" ht="28.9" customHeight="1">
      <c r="A58" s="1247"/>
      <c r="B58" s="1248"/>
      <c r="C58" s="1251"/>
      <c r="D58" s="1252"/>
      <c r="E58" s="328">
        <f>ROUNDDOWN(SUMIFS(別紙２①!$F$18:$F$105,別紙２①!$U$18:$U$105,別紙１④!G58),0)</f>
        <v>1515</v>
      </c>
      <c r="F58" s="348" t="s">
        <v>112</v>
      </c>
      <c r="G58" s="348" t="str">
        <f>別紙２①!$S$14&amp;別紙１④!$E$54&amp;別紙１④!$F58</f>
        <v>田小区画・不整形</v>
      </c>
      <c r="H58" s="332">
        <f>VLOOKUP($G58,プルダウンリスト!$D$15:$E$70,2,FALSE)</f>
        <v>6400</v>
      </c>
      <c r="I58" s="333">
        <f t="shared" ref="I58:I61" si="3">ROUNDDOWN(E58*H58/1000,0)</f>
        <v>9696</v>
      </c>
      <c r="J58" s="328">
        <f>ROUNDDOWN(SUMIFS(別紙２①!$F$18:$F$105,別紙２①!$U$18:$U$105,別紙１④!L58),0)</f>
        <v>869</v>
      </c>
      <c r="K58" s="348" t="s">
        <v>304</v>
      </c>
      <c r="L58" s="348" t="str">
        <f>別紙２①!$S$14&amp;$J$54&amp;K58</f>
        <v>畑高齢化・耕作放棄率</v>
      </c>
      <c r="M58" s="332">
        <f>VLOOKUP(L58,プルダウンリスト!$D$15:$E$70,2,FALSE)</f>
        <v>2800</v>
      </c>
      <c r="N58" s="333">
        <f t="shared" si="0"/>
        <v>2433</v>
      </c>
      <c r="O58" s="328">
        <f>ROUNDDOWN(SUMIFS(別紙２①!$F$18:$F$105,別紙２①!$U$18:$U$105,別紙１④!Q58),0)</f>
        <v>130</v>
      </c>
      <c r="P58" s="348" t="s">
        <v>304</v>
      </c>
      <c r="Q58" s="348" t="str">
        <f>別紙２①!$S$14&amp;$O$54&amp;P58</f>
        <v>草地高齢化・耕作放棄率</v>
      </c>
      <c r="R58" s="332">
        <f>VLOOKUP(Q58,プルダウンリスト!$D$15:$E$70,2,FALSE)</f>
        <v>2400</v>
      </c>
      <c r="S58" s="330">
        <f t="shared" si="1"/>
        <v>312</v>
      </c>
      <c r="T58" s="328">
        <f>ROUNDDOWN(SUMIFS(別紙２①!$F$18:$F$105,別紙２①!$U$18:$U$105,別紙１④!V58),0)</f>
        <v>230</v>
      </c>
      <c r="U58" s="348" t="s">
        <v>259</v>
      </c>
      <c r="V58" s="348" t="str">
        <f>別紙２①!$S$14&amp;$T$54&amp;U58</f>
        <v>採草放牧地特認基準</v>
      </c>
      <c r="W58" s="332">
        <f>VLOOKUP(V58,プルダウンリスト!$D$15:$E$70,2,FALSE)</f>
        <v>240</v>
      </c>
      <c r="X58" s="331">
        <f t="shared" si="2"/>
        <v>55</v>
      </c>
    </row>
    <row r="59" spans="1:25" s="54" customFormat="1" ht="36" customHeight="1">
      <c r="A59" s="1247"/>
      <c r="B59" s="1248"/>
      <c r="C59" s="1251"/>
      <c r="D59" s="1252"/>
      <c r="E59" s="328">
        <f>ROUNDDOWN(SUMIFS(別紙２①!$F$18:$F$105,別紙２①!$U$18:$U$105,別紙１④!G59),0)</f>
        <v>1403</v>
      </c>
      <c r="F59" s="348" t="s">
        <v>304</v>
      </c>
      <c r="G59" s="348" t="str">
        <f>別紙２①!$S$14&amp;別紙１④!$E$54&amp;別紙１④!$F59</f>
        <v>田高齢化・耕作放棄率</v>
      </c>
      <c r="H59" s="332">
        <f>VLOOKUP($G59,プルダウンリスト!$D$15:$E$70,2,FALSE)</f>
        <v>6400</v>
      </c>
      <c r="I59" s="333">
        <f t="shared" si="3"/>
        <v>8979</v>
      </c>
      <c r="J59" s="328">
        <f>ROUNDDOWN(SUMIFS(別紙２①!$F$18:$F$105,別紙２①!$U$18:$U$105,別紙１④!L59),0)</f>
        <v>2034</v>
      </c>
      <c r="K59" s="348" t="s">
        <v>259</v>
      </c>
      <c r="L59" s="348" t="str">
        <f>別紙２①!$S$14&amp;$J$54&amp;K59</f>
        <v>畑特認基準</v>
      </c>
      <c r="M59" s="332">
        <f>VLOOKUP(L59,プルダウンリスト!$D$15:$E$70,2,FALSE)</f>
        <v>2800</v>
      </c>
      <c r="N59" s="333">
        <f t="shared" si="0"/>
        <v>5695</v>
      </c>
      <c r="O59" s="328">
        <f>ROUNDDOWN(SUMIFS(別紙２①!$F$18:$F$105,別紙２①!$U$18:$U$105,別紙１④!Q59),0)</f>
        <v>140</v>
      </c>
      <c r="P59" s="348" t="s">
        <v>310</v>
      </c>
      <c r="Q59" s="348" t="str">
        <f>別紙２①!$S$14&amp;$O$54&amp;P59</f>
        <v>草地草地比率の高い草地</v>
      </c>
      <c r="R59" s="332">
        <f>VLOOKUP(Q59,プルダウンリスト!$D$15:$E$70,2,FALSE)</f>
        <v>1200</v>
      </c>
      <c r="S59" s="330">
        <f t="shared" si="1"/>
        <v>168</v>
      </c>
      <c r="T59" s="328">
        <f>ROUNDDOWN(SUMIFS(別紙２①!$F$18:$F$105,別紙２①!$U$18:$U$105,別紙１④!V59),0)</f>
        <v>240</v>
      </c>
      <c r="U59" s="349" t="s">
        <v>1666</v>
      </c>
      <c r="V59" s="348" t="str">
        <f>別紙２①!$S$14&amp;$T$54&amp;U59</f>
        <v>採草放牧地交付対象外（田採草放牧地混在地）</v>
      </c>
      <c r="W59" s="332">
        <f>VLOOKUP(V59,プルダウンリスト!$D$15:$E$70,2,FALSE)</f>
        <v>0</v>
      </c>
      <c r="X59" s="331">
        <f t="shared" si="2"/>
        <v>0</v>
      </c>
    </row>
    <row r="60" spans="1:25" s="54" customFormat="1" ht="36" customHeight="1">
      <c r="A60" s="1247"/>
      <c r="B60" s="1248"/>
      <c r="C60" s="1251"/>
      <c r="D60" s="1252"/>
      <c r="E60" s="328">
        <f>ROUNDDOWN(SUMIFS(別紙２①!$F$18:$F$105,別紙２①!$U$18:$U$105,別紙１④!G60),0)</f>
        <v>813</v>
      </c>
      <c r="F60" s="348" t="s">
        <v>259</v>
      </c>
      <c r="G60" s="348" t="str">
        <f>別紙２①!$S$14&amp;別紙１④!$E$54&amp;別紙１④!$F60</f>
        <v>田特認基準</v>
      </c>
      <c r="H60" s="332">
        <f>VLOOKUP($G60,プルダウンリスト!$D$15:$E$70,2,FALSE)</f>
        <v>6400</v>
      </c>
      <c r="I60" s="333">
        <f t="shared" si="3"/>
        <v>5203</v>
      </c>
      <c r="J60" s="328">
        <f>ROUNDDOWN(SUMIFS(別紙２①!$F$18:$F$105,別紙２①!$U$18:$U$105,別紙１④!L60),0)</f>
        <v>1153</v>
      </c>
      <c r="K60" s="349" t="s">
        <v>1663</v>
      </c>
      <c r="L60" s="348" t="str">
        <f>別紙２①!$S$14&amp;$J$54&amp;K60</f>
        <v>畑交付対象外（田畑混在地）</v>
      </c>
      <c r="M60" s="332">
        <f>VLOOKUP(L60,プルダウンリスト!$D$15:$E$70,2,FALSE)</f>
        <v>0</v>
      </c>
      <c r="N60" s="333">
        <f t="shared" si="0"/>
        <v>0</v>
      </c>
      <c r="O60" s="328">
        <f>ROUNDDOWN(SUMIFS(別紙２①!$F$18:$F$105,別紙２①!$U$18:$U$105,別紙１④!Q60),0)</f>
        <v>150</v>
      </c>
      <c r="P60" s="348" t="s">
        <v>259</v>
      </c>
      <c r="Q60" s="348" t="str">
        <f>別紙２①!$S$14&amp;$O$54&amp;P60</f>
        <v>草地特認基準</v>
      </c>
      <c r="R60" s="332">
        <f>VLOOKUP(Q60,プルダウンリスト!$D$15:$E$70,2,FALSE)</f>
        <v>2400</v>
      </c>
      <c r="S60" s="330">
        <f t="shared" si="1"/>
        <v>360</v>
      </c>
      <c r="T60" s="328">
        <f>ROUNDDOWN(SUMIFS(別紙２①!$F$18:$F$105,別紙２①!$U$18:$U$105,別紙１④!V60),0)</f>
        <v>250</v>
      </c>
      <c r="U60" s="349" t="s">
        <v>1668</v>
      </c>
      <c r="V60" s="348" t="str">
        <f>別紙２①!$S$14&amp;$T$54&amp;U60</f>
        <v>採草放牧地交付対象外（田採草放牧地混在地以外）</v>
      </c>
      <c r="W60" s="332">
        <f>VLOOKUP(V60,プルダウンリスト!$D$15:$E$70,2,FALSE)</f>
        <v>0</v>
      </c>
      <c r="X60" s="331">
        <f t="shared" si="2"/>
        <v>0</v>
      </c>
    </row>
    <row r="61" spans="1:25" s="54" customFormat="1" ht="28.9" customHeight="1">
      <c r="A61" s="1247"/>
      <c r="B61" s="1248"/>
      <c r="C61" s="1251"/>
      <c r="D61" s="1252"/>
      <c r="E61" s="328">
        <f>ROUNDDOWN(SUMIFS(別紙２①!$F$18:$F$105,別紙２①!$U$18:$U$105,別紙１④!G61),0)</f>
        <v>414</v>
      </c>
      <c r="F61" s="348" t="s">
        <v>305</v>
      </c>
      <c r="G61" s="348" t="str">
        <f>別紙２①!$S$14&amp;別紙１④!$E$54&amp;別紙１④!$F61</f>
        <v>田交付対象外</v>
      </c>
      <c r="H61" s="332">
        <f>VLOOKUP($G61,プルダウンリスト!$D$15:$E$70,2,FALSE)</f>
        <v>0</v>
      </c>
      <c r="I61" s="333">
        <f t="shared" si="3"/>
        <v>0</v>
      </c>
      <c r="J61" s="328">
        <f>ROUNDDOWN(SUMIFS(別紙２①!$F$18:$F$105,別紙２①!$U$18:$U$105,別紙１④!L61),0)</f>
        <v>1647</v>
      </c>
      <c r="K61" s="349" t="s">
        <v>1664</v>
      </c>
      <c r="L61" s="348" t="str">
        <f>別紙２①!$S$14&amp;$J$54&amp;K61</f>
        <v>畑交付対象外（田畑混在地以外）</v>
      </c>
      <c r="M61" s="332">
        <f>VLOOKUP(L61,プルダウンリスト!$D$15:$E$70,2,FALSE)</f>
        <v>0</v>
      </c>
      <c r="N61" s="333">
        <f t="shared" si="0"/>
        <v>0</v>
      </c>
      <c r="O61" s="328">
        <f>ROUNDDOWN(SUMIFS(別紙２①!$F$18:$F$105,別紙２①!$U$18:$U$105,別紙１④!Q61),0)</f>
        <v>170</v>
      </c>
      <c r="P61" s="349" t="s">
        <v>1665</v>
      </c>
      <c r="Q61" s="348" t="str">
        <f>別紙２①!$S$14&amp;$O$54&amp;P61</f>
        <v>草地交付対象外（田草地混在地）</v>
      </c>
      <c r="R61" s="332">
        <f>VLOOKUP(Q61,プルダウンリスト!$D$15:$E$70,2,FALSE)</f>
        <v>0</v>
      </c>
      <c r="S61" s="330">
        <f t="shared" si="1"/>
        <v>0</v>
      </c>
      <c r="T61" s="328"/>
      <c r="U61" s="349"/>
      <c r="V61" s="348"/>
      <c r="W61" s="332"/>
      <c r="X61" s="331"/>
    </row>
    <row r="62" spans="1:25" s="54" customFormat="1" ht="28.9" customHeight="1" thickBot="1">
      <c r="A62" s="1247"/>
      <c r="B62" s="1248"/>
      <c r="C62" s="1251"/>
      <c r="D62" s="1252"/>
      <c r="E62" s="334"/>
      <c r="F62" s="349"/>
      <c r="G62" s="348"/>
      <c r="H62" s="332"/>
      <c r="I62" s="333"/>
      <c r="J62" s="334"/>
      <c r="K62" s="349"/>
      <c r="L62" s="348"/>
      <c r="M62" s="332"/>
      <c r="N62" s="333"/>
      <c r="O62" s="328">
        <f>ROUNDDOWN(SUMIFS(別紙２①!$F$18:$F$105,別紙２①!$U$18:$U$105,別紙１④!Q62),0)</f>
        <v>160</v>
      </c>
      <c r="P62" s="349" t="s">
        <v>1667</v>
      </c>
      <c r="Q62" s="348" t="str">
        <f>別紙２①!$S$14&amp;$O$54&amp;P62</f>
        <v>草地交付対象外（田草地混在地以外）</v>
      </c>
      <c r="R62" s="332">
        <f>VLOOKUP(Q62,プルダウンリスト!$D$15:$E$70,2,FALSE)</f>
        <v>0</v>
      </c>
      <c r="S62" s="330">
        <f t="shared" si="1"/>
        <v>0</v>
      </c>
      <c r="T62" s="335"/>
      <c r="U62" s="351"/>
      <c r="V62" s="351"/>
      <c r="W62" s="336"/>
      <c r="X62" s="337"/>
    </row>
    <row r="63" spans="1:25" s="85" customFormat="1" ht="18" customHeight="1">
      <c r="A63" s="1253" t="s">
        <v>113</v>
      </c>
      <c r="B63" s="1254"/>
      <c r="C63" s="1255">
        <f>E63+J63+O63+T63</f>
        <v>38346</v>
      </c>
      <c r="D63" s="1256"/>
      <c r="E63" s="338">
        <f>SUM(E56:E62)</f>
        <v>20714</v>
      </c>
      <c r="F63" s="350"/>
      <c r="G63" s="350"/>
      <c r="H63" s="339"/>
      <c r="I63" s="340">
        <f>SUM(I56:I62)</f>
        <v>302237</v>
      </c>
      <c r="J63" s="338">
        <f>SUM(J56:J62)</f>
        <v>12468</v>
      </c>
      <c r="K63" s="350"/>
      <c r="L63" s="350"/>
      <c r="M63" s="339"/>
      <c r="N63" s="340">
        <f>SUM(N56:N62)</f>
        <v>38846</v>
      </c>
      <c r="O63" s="338">
        <f>SUM(O56:O62)</f>
        <v>4014</v>
      </c>
      <c r="P63" s="350"/>
      <c r="Q63" s="350"/>
      <c r="R63" s="339"/>
      <c r="S63" s="340">
        <f>SUM(S56:S62)</f>
        <v>27537</v>
      </c>
      <c r="T63" s="338">
        <f>SUM(T56:T62)</f>
        <v>1150</v>
      </c>
      <c r="U63" s="350"/>
      <c r="V63" s="352"/>
      <c r="W63" s="339"/>
      <c r="X63" s="341">
        <f>SUM(X56:X62)</f>
        <v>399</v>
      </c>
      <c r="Y63" s="84"/>
    </row>
    <row r="64" spans="1:25" s="54" customFormat="1" ht="18" customHeight="1">
      <c r="A64" s="107"/>
      <c r="B64" s="55"/>
      <c r="C64" s="55"/>
      <c r="D64" s="55"/>
      <c r="E64" s="55"/>
      <c r="F64" s="55"/>
      <c r="G64" s="55"/>
      <c r="H64" s="55"/>
      <c r="I64" s="55"/>
      <c r="J64" s="55"/>
      <c r="K64" s="55"/>
      <c r="L64" s="55"/>
      <c r="M64" s="55"/>
      <c r="N64" s="55"/>
      <c r="O64" s="55"/>
      <c r="P64" s="55"/>
      <c r="Q64" s="55"/>
      <c r="R64" s="55"/>
      <c r="S64" s="55"/>
      <c r="T64" s="55"/>
      <c r="U64" s="55"/>
      <c r="V64" s="55"/>
      <c r="W64" s="55"/>
      <c r="X64" s="118"/>
    </row>
    <row r="65" spans="1:25" s="54" customFormat="1" ht="18" customHeight="1">
      <c r="A65" s="107" t="s">
        <v>114</v>
      </c>
      <c r="B65" s="55"/>
      <c r="C65" s="55"/>
      <c r="D65" s="55"/>
      <c r="E65" s="55"/>
      <c r="F65" s="55"/>
      <c r="G65" s="55"/>
      <c r="H65" s="55"/>
      <c r="I65" s="55"/>
      <c r="J65" s="55"/>
      <c r="K65" s="55"/>
      <c r="L65" s="55"/>
      <c r="M65" s="55"/>
      <c r="N65" s="55"/>
      <c r="O65" s="55"/>
      <c r="P65" s="55"/>
      <c r="Q65" s="55"/>
      <c r="R65" s="55"/>
      <c r="S65" s="55"/>
      <c r="T65" s="55"/>
      <c r="U65" s="55"/>
      <c r="V65" s="55"/>
      <c r="W65" s="55"/>
      <c r="X65" s="55"/>
    </row>
    <row r="66" spans="1:25" s="54" customFormat="1" ht="7.15" customHeight="1">
      <c r="A66" s="107"/>
      <c r="B66" s="55"/>
      <c r="C66" s="55"/>
      <c r="D66" s="55"/>
      <c r="E66" s="55"/>
      <c r="F66" s="55"/>
      <c r="G66" s="55"/>
      <c r="H66" s="55"/>
      <c r="I66" s="55"/>
      <c r="J66" s="55"/>
      <c r="K66" s="55"/>
      <c r="L66" s="55"/>
      <c r="M66" s="55"/>
      <c r="N66" s="55"/>
      <c r="O66" s="55"/>
      <c r="P66" s="55"/>
      <c r="Q66" s="55"/>
      <c r="R66" s="55"/>
      <c r="S66" s="55"/>
      <c r="T66" s="55"/>
      <c r="U66" s="55"/>
      <c r="V66" s="55"/>
      <c r="W66" s="55"/>
      <c r="X66" s="55"/>
    </row>
    <row r="67" spans="1:25" s="54" customFormat="1" ht="18" customHeight="1">
      <c r="A67" s="107" t="s">
        <v>115</v>
      </c>
      <c r="B67" s="55"/>
      <c r="C67" s="55"/>
      <c r="D67" s="55"/>
      <c r="E67" s="55"/>
      <c r="F67" s="55"/>
      <c r="G67" s="55"/>
      <c r="H67" s="55"/>
      <c r="I67" s="55"/>
      <c r="J67" s="55"/>
      <c r="K67" s="55"/>
      <c r="L67" s="55"/>
      <c r="M67" s="55"/>
      <c r="N67" s="55"/>
      <c r="O67" s="55"/>
      <c r="P67" s="55"/>
      <c r="Q67" s="55"/>
      <c r="R67" s="55"/>
      <c r="S67" s="55"/>
      <c r="T67" s="55"/>
      <c r="U67" s="55"/>
      <c r="V67" s="55"/>
      <c r="W67" s="55"/>
      <c r="X67" s="55"/>
    </row>
    <row r="68" spans="1:25" s="54" customFormat="1" ht="18" customHeight="1">
      <c r="A68" s="55"/>
      <c r="B68" s="1257" t="s">
        <v>411</v>
      </c>
      <c r="C68" s="1258"/>
      <c r="D68" s="1258"/>
      <c r="E68" s="1258"/>
      <c r="F68" s="1258"/>
      <c r="G68" s="1258"/>
      <c r="H68" s="1258"/>
      <c r="I68" s="1258"/>
      <c r="J68" s="1258"/>
      <c r="K68" s="1258"/>
      <c r="L68" s="1258"/>
      <c r="M68" s="1258"/>
      <c r="N68" s="1258"/>
      <c r="O68" s="1258"/>
      <c r="P68" s="1258"/>
      <c r="Q68" s="1258"/>
      <c r="R68" s="1258"/>
      <c r="S68" s="1258"/>
      <c r="T68" s="1258"/>
      <c r="U68" s="1258"/>
      <c r="V68" s="1258"/>
      <c r="W68" s="1259"/>
      <c r="X68" s="55"/>
      <c r="Y68" s="55"/>
    </row>
    <row r="69" spans="1:25" s="54" customFormat="1" ht="18" customHeight="1">
      <c r="A69" s="55"/>
      <c r="B69" s="1257" t="s">
        <v>116</v>
      </c>
      <c r="C69" s="1386"/>
      <c r="D69" s="1386"/>
      <c r="E69" s="1386"/>
      <c r="F69" s="1386"/>
      <c r="G69" s="1386"/>
      <c r="H69" s="1386"/>
      <c r="I69" s="1386"/>
      <c r="J69" s="1386"/>
      <c r="K69" s="1387"/>
      <c r="L69" s="119"/>
      <c r="M69" s="1458" t="s">
        <v>878</v>
      </c>
      <c r="N69" s="1459"/>
      <c r="O69" s="1460"/>
      <c r="P69" s="1262" t="s">
        <v>879</v>
      </c>
      <c r="Q69" s="1299"/>
      <c r="R69" s="1299"/>
      <c r="S69" s="1300"/>
      <c r="T69" s="1262" t="s">
        <v>880</v>
      </c>
      <c r="U69" s="1299"/>
      <c r="V69" s="1299"/>
      <c r="W69" s="1300"/>
      <c r="X69" s="55"/>
      <c r="Y69" s="55"/>
    </row>
    <row r="70" spans="1:25" s="54" customFormat="1" ht="45" customHeight="1">
      <c r="A70" s="55"/>
      <c r="B70" s="1260" t="s">
        <v>117</v>
      </c>
      <c r="C70" s="1179"/>
      <c r="D70" s="1179"/>
      <c r="E70" s="1274" t="s">
        <v>118</v>
      </c>
      <c r="F70" s="1387"/>
      <c r="G70" s="120"/>
      <c r="H70" s="1455" t="s">
        <v>121</v>
      </c>
      <c r="I70" s="1456"/>
      <c r="J70" s="1455" t="s">
        <v>122</v>
      </c>
      <c r="K70" s="1457"/>
      <c r="L70" s="119"/>
      <c r="M70" s="1461"/>
      <c r="N70" s="1461"/>
      <c r="O70" s="1462"/>
      <c r="P70" s="1301"/>
      <c r="Q70" s="1302"/>
      <c r="R70" s="1302"/>
      <c r="S70" s="1303"/>
      <c r="T70" s="1301"/>
      <c r="U70" s="1302"/>
      <c r="V70" s="1302"/>
      <c r="W70" s="1303"/>
      <c r="X70" s="55"/>
      <c r="Y70" s="55"/>
    </row>
    <row r="71" spans="1:25" s="54" customFormat="1" ht="18" customHeight="1">
      <c r="A71" s="55"/>
      <c r="B71" s="1246">
        <f>ROUNDDOWN(SUMIFS(別紙２①!$F$18:$F$105,別紙２①!$E$18:$E$105,"田",別紙２①!$H$18:$H$105,"",別紙２①!$K$18:$K$105,"〇"),0)</f>
        <v>907</v>
      </c>
      <c r="C71" s="1246"/>
      <c r="D71" s="1246"/>
      <c r="E71" s="1287">
        <f>ROUNDDOWN(SUMIFS(別紙２①!$F$18:$F$105,別紙２①!$E$18:$E$105,"畑",別紙２①!$H$18:$H$105,"",別紙２①!$K$18:$K$105,"〇"),0)</f>
        <v>1233</v>
      </c>
      <c r="F71" s="1289"/>
      <c r="G71" s="342"/>
      <c r="H71" s="1278"/>
      <c r="I71" s="1279"/>
      <c r="J71" s="1463"/>
      <c r="K71" s="1279"/>
      <c r="L71" s="343"/>
      <c r="M71" s="1296">
        <v>10000</v>
      </c>
      <c r="N71" s="1297"/>
      <c r="O71" s="1298"/>
      <c r="P71" s="1287">
        <f>ROUNDDOWN((B71+E71)*M71/1000,0)</f>
        <v>21400</v>
      </c>
      <c r="Q71" s="1288"/>
      <c r="R71" s="1288"/>
      <c r="S71" s="1289"/>
      <c r="T71" s="1290">
        <f>SUM(P71:S72)</f>
        <v>21400</v>
      </c>
      <c r="U71" s="1291"/>
      <c r="V71" s="1291"/>
      <c r="W71" s="1292"/>
      <c r="X71" s="55"/>
      <c r="Y71" s="55"/>
    </row>
    <row r="72" spans="1:25" s="54" customFormat="1" ht="18" customHeight="1">
      <c r="A72" s="55"/>
      <c r="B72" s="1277"/>
      <c r="C72" s="1277"/>
      <c r="D72" s="1277"/>
      <c r="E72" s="1278"/>
      <c r="F72" s="1279"/>
      <c r="G72" s="342"/>
      <c r="H72" s="1280">
        <f>ROUNDDOWN(SUMIFS(別紙２①!$F$18:$F$105,別紙２①!$E$18:$E$105,"田",別紙２①!$H$18:$H$105,"〇",別紙２①!$K$18:$K$105,"〇"),0)</f>
        <v>0</v>
      </c>
      <c r="I72" s="1281"/>
      <c r="J72" s="1282">
        <f>ROUNDDOWN(SUMIFS(別紙２①!$F$18:$F$105,別紙２①!$E$18:$E$105,"畑",別紙２①!$H$18:$H$105,"〇",別紙２①!$K$18:$K$105,"〇"),0)</f>
        <v>0</v>
      </c>
      <c r="K72" s="1281"/>
      <c r="L72" s="344"/>
      <c r="M72" s="1283">
        <v>14000</v>
      </c>
      <c r="N72" s="1284"/>
      <c r="O72" s="1285"/>
      <c r="P72" s="1280">
        <f>ROUNDDOWN((H72+J72)*M72/1000,0)</f>
        <v>0</v>
      </c>
      <c r="Q72" s="1286"/>
      <c r="R72" s="1286"/>
      <c r="S72" s="1281"/>
      <c r="T72" s="1293"/>
      <c r="U72" s="1294"/>
      <c r="V72" s="1294"/>
      <c r="W72" s="1295"/>
      <c r="X72" s="55"/>
      <c r="Y72" s="55"/>
    </row>
    <row r="73" spans="1:25" s="54" customFormat="1" ht="16.149999999999999" customHeight="1">
      <c r="A73" s="107"/>
      <c r="B73" s="1261" t="s">
        <v>875</v>
      </c>
      <c r="C73" s="1261"/>
      <c r="D73" s="1261"/>
      <c r="E73" s="1261"/>
      <c r="F73" s="1261"/>
      <c r="G73" s="1261"/>
      <c r="H73" s="1261"/>
      <c r="I73" s="1261"/>
      <c r="J73" s="1261"/>
      <c r="K73" s="1261"/>
      <c r="L73" s="1261"/>
      <c r="M73" s="1261"/>
      <c r="N73" s="1261"/>
      <c r="O73" s="1261"/>
      <c r="P73" s="1261"/>
      <c r="Q73" s="1261"/>
      <c r="R73" s="1261"/>
      <c r="S73" s="1261"/>
      <c r="T73" s="1261"/>
      <c r="U73" s="1261"/>
      <c r="V73" s="1261"/>
      <c r="W73" s="1261"/>
      <c r="X73" s="1261"/>
    </row>
    <row r="74" spans="1:25" s="54" customFormat="1" ht="16.149999999999999" customHeight="1">
      <c r="A74" s="107"/>
      <c r="B74" s="1261" t="s">
        <v>876</v>
      </c>
      <c r="C74" s="1261"/>
      <c r="D74" s="1261"/>
      <c r="E74" s="1261"/>
      <c r="F74" s="1261"/>
      <c r="G74" s="1261"/>
      <c r="H74" s="1261"/>
      <c r="I74" s="1261"/>
      <c r="J74" s="1261"/>
      <c r="K74" s="1261"/>
      <c r="L74" s="1261"/>
      <c r="M74" s="1261"/>
      <c r="N74" s="1261"/>
      <c r="O74" s="1261"/>
      <c r="P74" s="1261"/>
      <c r="Q74" s="1261"/>
      <c r="R74" s="1261"/>
      <c r="S74" s="1261"/>
      <c r="T74" s="1261"/>
      <c r="U74" s="1261"/>
      <c r="V74" s="1261"/>
      <c r="W74" s="1261"/>
      <c r="X74" s="1261"/>
    </row>
    <row r="75" spans="1:25" s="54" customFormat="1" ht="12" customHeight="1">
      <c r="A75" s="107"/>
      <c r="B75" s="55"/>
      <c r="C75" s="55"/>
      <c r="D75" s="55"/>
      <c r="E75" s="55"/>
      <c r="F75" s="55"/>
      <c r="G75" s="55"/>
      <c r="H75" s="55"/>
      <c r="I75" s="55"/>
      <c r="J75" s="55"/>
      <c r="K75" s="55"/>
      <c r="L75" s="55"/>
      <c r="M75" s="55"/>
      <c r="N75" s="55"/>
      <c r="O75" s="55"/>
      <c r="P75" s="55"/>
      <c r="Q75" s="55"/>
      <c r="R75" s="55"/>
      <c r="S75" s="55"/>
      <c r="T75" s="55"/>
      <c r="U75" s="55"/>
      <c r="V75" s="55"/>
      <c r="W75" s="55"/>
      <c r="X75" s="55"/>
    </row>
    <row r="76" spans="1:25" s="54" customFormat="1" ht="18" customHeight="1">
      <c r="A76" s="107" t="s">
        <v>119</v>
      </c>
      <c r="B76" s="55"/>
      <c r="C76" s="55"/>
      <c r="D76" s="55"/>
      <c r="E76" s="55"/>
      <c r="F76" s="55"/>
      <c r="G76" s="55"/>
      <c r="H76" s="55"/>
      <c r="I76" s="55"/>
      <c r="J76" s="55"/>
      <c r="K76" s="55"/>
      <c r="L76" s="55"/>
      <c r="M76" s="55"/>
      <c r="N76" s="55"/>
      <c r="O76" s="55"/>
      <c r="P76" s="55"/>
      <c r="Q76" s="55"/>
      <c r="R76" s="55"/>
      <c r="S76" s="55"/>
      <c r="T76" s="55"/>
      <c r="U76" s="55"/>
      <c r="V76" s="55"/>
      <c r="W76" s="55"/>
      <c r="X76" s="55"/>
    </row>
    <row r="77" spans="1:25" s="54" customFormat="1" ht="18" customHeight="1">
      <c r="A77" s="55"/>
      <c r="B77" s="1257" t="s">
        <v>120</v>
      </c>
      <c r="C77" s="1258"/>
      <c r="D77" s="1258"/>
      <c r="E77" s="1258"/>
      <c r="F77" s="1258"/>
      <c r="G77" s="1258"/>
      <c r="H77" s="1258"/>
      <c r="I77" s="1258"/>
      <c r="J77" s="1258"/>
      <c r="K77" s="1258"/>
      <c r="L77" s="1258"/>
      <c r="M77" s="1258"/>
      <c r="N77" s="1258"/>
      <c r="O77" s="1258"/>
      <c r="P77" s="1258"/>
      <c r="Q77" s="1258"/>
      <c r="R77" s="1258"/>
      <c r="S77" s="1258"/>
      <c r="T77" s="1258"/>
      <c r="U77" s="1258"/>
      <c r="V77" s="1258"/>
      <c r="W77" s="1259"/>
      <c r="X77" s="55"/>
      <c r="Y77" s="55"/>
    </row>
    <row r="78" spans="1:25" s="54" customFormat="1" ht="18" customHeight="1">
      <c r="A78" s="55"/>
      <c r="B78" s="1179" t="s">
        <v>116</v>
      </c>
      <c r="C78" s="1179"/>
      <c r="D78" s="1179"/>
      <c r="E78" s="1179"/>
      <c r="F78" s="1179"/>
      <c r="G78" s="1179"/>
      <c r="H78" s="1179"/>
      <c r="I78" s="1262" t="s">
        <v>878</v>
      </c>
      <c r="J78" s="1263"/>
      <c r="K78" s="1263"/>
      <c r="L78" s="1263"/>
      <c r="M78" s="1264"/>
      <c r="N78" s="1268" t="s">
        <v>879</v>
      </c>
      <c r="O78" s="1180"/>
      <c r="P78" s="1180"/>
      <c r="Q78" s="1180"/>
      <c r="R78" s="1180"/>
      <c r="S78" s="1262" t="s">
        <v>880</v>
      </c>
      <c r="T78" s="1263"/>
      <c r="U78" s="1263"/>
      <c r="V78" s="1263"/>
      <c r="W78" s="1264"/>
      <c r="X78" s="55"/>
      <c r="Y78" s="55"/>
    </row>
    <row r="79" spans="1:25" s="54" customFormat="1" ht="36" customHeight="1">
      <c r="A79" s="55"/>
      <c r="B79" s="1273" t="s">
        <v>121</v>
      </c>
      <c r="C79" s="1258"/>
      <c r="D79" s="1259"/>
      <c r="E79" s="1274" t="s">
        <v>122</v>
      </c>
      <c r="F79" s="1275"/>
      <c r="G79" s="1275"/>
      <c r="H79" s="1276"/>
      <c r="I79" s="1265"/>
      <c r="J79" s="1266"/>
      <c r="K79" s="1266"/>
      <c r="L79" s="1266"/>
      <c r="M79" s="1267"/>
      <c r="N79" s="1269"/>
      <c r="O79" s="1269"/>
      <c r="P79" s="1269"/>
      <c r="Q79" s="1269"/>
      <c r="R79" s="1269"/>
      <c r="S79" s="1270"/>
      <c r="T79" s="1271"/>
      <c r="U79" s="1271"/>
      <c r="V79" s="1271"/>
      <c r="W79" s="1272"/>
      <c r="X79" s="55"/>
      <c r="Y79" s="55"/>
    </row>
    <row r="80" spans="1:25" s="54" customFormat="1" ht="18" customHeight="1">
      <c r="A80" s="55"/>
      <c r="B80" s="1313">
        <f>ROUNDDOWN(SUMIFS(別紙２①!$F$18:$F$105,別紙２①!$E$18:$E$105,"田",別紙２①!$L$18:$L$105,"〇"),0)</f>
        <v>738</v>
      </c>
      <c r="C80" s="1313"/>
      <c r="D80" s="1313"/>
      <c r="E80" s="1313">
        <f>ROUNDDOWN(SUMIFS(別紙２①!$F$18:$F$105,別紙２①!$E$18:$E$105,"畑",別紙２①!$L$18:$L$105,"〇"),0)</f>
        <v>0</v>
      </c>
      <c r="F80" s="1313"/>
      <c r="G80" s="1313"/>
      <c r="H80" s="1313"/>
      <c r="I80" s="1314">
        <v>6000</v>
      </c>
      <c r="J80" s="1315"/>
      <c r="K80" s="1315"/>
      <c r="L80" s="1315"/>
      <c r="M80" s="1315"/>
      <c r="N80" s="1316">
        <f>ROUNDDOWN((B80+E80)*I80/1000,0)</f>
        <v>4428</v>
      </c>
      <c r="O80" s="1316"/>
      <c r="P80" s="1316"/>
      <c r="Q80" s="1316"/>
      <c r="R80" s="1316"/>
      <c r="S80" s="1282">
        <f>N80</f>
        <v>4428</v>
      </c>
      <c r="T80" s="1317"/>
      <c r="U80" s="1317"/>
      <c r="V80" s="1317"/>
      <c r="W80" s="1318"/>
      <c r="X80" s="55"/>
      <c r="Y80" s="55"/>
    </row>
    <row r="81" spans="1:24" s="54" customFormat="1" ht="16.149999999999999" customHeight="1">
      <c r="A81" s="107"/>
      <c r="B81" s="1261" t="s">
        <v>875</v>
      </c>
      <c r="C81" s="1261"/>
      <c r="D81" s="1261"/>
      <c r="E81" s="1261"/>
      <c r="F81" s="1261"/>
      <c r="G81" s="1261"/>
      <c r="H81" s="1261"/>
      <c r="I81" s="1261"/>
      <c r="J81" s="1261"/>
      <c r="K81" s="1261"/>
      <c r="L81" s="1261"/>
      <c r="M81" s="1261"/>
      <c r="N81" s="1261"/>
      <c r="O81" s="1261"/>
      <c r="P81" s="1261"/>
      <c r="Q81" s="1261"/>
      <c r="R81" s="1261"/>
      <c r="S81" s="1261"/>
      <c r="T81" s="1261"/>
      <c r="U81" s="1261"/>
      <c r="V81" s="1261"/>
      <c r="W81" s="1261"/>
      <c r="X81" s="1261"/>
    </row>
    <row r="82" spans="1:24" s="54" customFormat="1" ht="16.149999999999999" customHeight="1">
      <c r="A82" s="107"/>
      <c r="B82" s="1261" t="s">
        <v>876</v>
      </c>
      <c r="C82" s="1261"/>
      <c r="D82" s="1261"/>
      <c r="E82" s="1261"/>
      <c r="F82" s="1261"/>
      <c r="G82" s="1261"/>
      <c r="H82" s="1261"/>
      <c r="I82" s="1261"/>
      <c r="J82" s="1261"/>
      <c r="K82" s="1261"/>
      <c r="L82" s="1261"/>
      <c r="M82" s="1261"/>
      <c r="N82" s="1261"/>
      <c r="O82" s="1261"/>
      <c r="P82" s="1261"/>
      <c r="Q82" s="1261"/>
      <c r="R82" s="1261"/>
      <c r="S82" s="1261"/>
      <c r="T82" s="1261"/>
      <c r="U82" s="1261"/>
      <c r="V82" s="1261"/>
      <c r="W82" s="1261"/>
      <c r="X82" s="1261"/>
    </row>
    <row r="83" spans="1:24" s="54" customFormat="1" ht="18" customHeight="1">
      <c r="A83" s="107"/>
      <c r="B83" s="55"/>
      <c r="C83" s="55"/>
      <c r="D83" s="55"/>
      <c r="E83" s="55"/>
      <c r="F83" s="55"/>
      <c r="G83" s="55"/>
      <c r="H83" s="55"/>
      <c r="I83" s="55"/>
      <c r="J83" s="55"/>
      <c r="K83" s="55"/>
      <c r="L83" s="55"/>
      <c r="M83" s="55"/>
      <c r="N83" s="55"/>
      <c r="O83" s="55"/>
      <c r="P83" s="55"/>
      <c r="Q83" s="55"/>
      <c r="R83" s="55"/>
      <c r="S83" s="55"/>
      <c r="T83" s="55"/>
      <c r="U83" s="55"/>
      <c r="V83" s="55"/>
      <c r="W83" s="55"/>
      <c r="X83" s="55"/>
    </row>
    <row r="84" spans="1:24" s="54" customFormat="1" ht="18" customHeight="1">
      <c r="A84" s="107" t="s">
        <v>877</v>
      </c>
      <c r="B84" s="55"/>
      <c r="C84" s="55"/>
      <c r="D84" s="55"/>
      <c r="E84" s="55"/>
      <c r="F84" s="55"/>
      <c r="G84" s="55"/>
      <c r="H84" s="55"/>
      <c r="I84" s="55"/>
      <c r="J84" s="55"/>
      <c r="K84" s="55"/>
      <c r="L84" s="55"/>
      <c r="M84" s="55"/>
      <c r="N84" s="55"/>
      <c r="O84" s="55"/>
      <c r="P84" s="55"/>
      <c r="Q84" s="55"/>
      <c r="R84" s="55"/>
      <c r="S84" s="55"/>
      <c r="T84" s="55"/>
      <c r="U84" s="55"/>
      <c r="V84" s="55"/>
      <c r="W84" s="55"/>
      <c r="X84" s="55"/>
    </row>
    <row r="85" spans="1:24" s="54" customFormat="1" ht="18" customHeight="1">
      <c r="A85" s="55"/>
      <c r="B85" s="1257" t="s">
        <v>882</v>
      </c>
      <c r="C85" s="1258"/>
      <c r="D85" s="1258"/>
      <c r="E85" s="1258"/>
      <c r="F85" s="1258"/>
      <c r="G85" s="1258"/>
      <c r="H85" s="1258"/>
      <c r="I85" s="1258"/>
      <c r="J85" s="1258"/>
      <c r="K85" s="1258"/>
      <c r="L85" s="1258"/>
      <c r="M85" s="1258"/>
      <c r="N85" s="1258"/>
      <c r="O85" s="1258"/>
      <c r="P85" s="1258"/>
      <c r="Q85" s="1258"/>
      <c r="R85" s="1258"/>
      <c r="S85" s="1258"/>
      <c r="T85" s="1258"/>
      <c r="U85" s="269"/>
      <c r="V85" s="270"/>
      <c r="W85" s="270"/>
      <c r="X85" s="55"/>
    </row>
    <row r="86" spans="1:24" s="54" customFormat="1" ht="18" customHeight="1">
      <c r="A86" s="55"/>
      <c r="B86" s="1319" t="s">
        <v>116</v>
      </c>
      <c r="C86" s="1320"/>
      <c r="D86" s="1320"/>
      <c r="E86" s="1320"/>
      <c r="F86" s="1320"/>
      <c r="G86" s="1320"/>
      <c r="H86" s="1320"/>
      <c r="I86" s="1320"/>
      <c r="J86" s="1321"/>
      <c r="K86" s="1262" t="s">
        <v>886</v>
      </c>
      <c r="L86" s="1322"/>
      <c r="M86" s="1264"/>
      <c r="N86" s="1262" t="s">
        <v>879</v>
      </c>
      <c r="O86" s="1323"/>
      <c r="P86" s="1262" t="s">
        <v>887</v>
      </c>
      <c r="Q86" s="1322"/>
      <c r="R86" s="1264"/>
      <c r="S86" s="1326" t="s">
        <v>888</v>
      </c>
      <c r="T86" s="1262"/>
      <c r="U86" s="271"/>
      <c r="V86" s="272"/>
      <c r="W86" s="57"/>
      <c r="X86" s="55"/>
    </row>
    <row r="87" spans="1:24" s="54" customFormat="1" ht="36" customHeight="1">
      <c r="A87" s="55"/>
      <c r="B87" s="1328" t="s">
        <v>106</v>
      </c>
      <c r="C87" s="1329"/>
      <c r="D87" s="1262" t="s">
        <v>123</v>
      </c>
      <c r="E87" s="1323"/>
      <c r="F87" s="1330" t="s">
        <v>107</v>
      </c>
      <c r="G87" s="1263"/>
      <c r="H87" s="1264"/>
      <c r="I87" s="1262" t="s">
        <v>108</v>
      </c>
      <c r="J87" s="1323"/>
      <c r="K87" s="1270"/>
      <c r="L87" s="1271"/>
      <c r="M87" s="1272"/>
      <c r="N87" s="1324"/>
      <c r="O87" s="1325"/>
      <c r="P87" s="1270"/>
      <c r="Q87" s="1271"/>
      <c r="R87" s="1272"/>
      <c r="S87" s="1327"/>
      <c r="T87" s="1324"/>
      <c r="U87" s="273"/>
      <c r="V87" s="57"/>
      <c r="W87" s="57"/>
      <c r="X87" s="55"/>
    </row>
    <row r="88" spans="1:24" s="54" customFormat="1" ht="18" customHeight="1">
      <c r="A88" s="55"/>
      <c r="B88" s="1334"/>
      <c r="C88" s="1335"/>
      <c r="D88" s="1334"/>
      <c r="E88" s="1335"/>
      <c r="F88" s="1334"/>
      <c r="G88" s="1336"/>
      <c r="H88" s="1335"/>
      <c r="I88" s="1334"/>
      <c r="J88" s="1335"/>
      <c r="K88" s="1337">
        <v>10000</v>
      </c>
      <c r="L88" s="1338"/>
      <c r="M88" s="1339"/>
      <c r="N88" s="1331">
        <f>ROUNDDOWN((B88+D88+F88+I88)*K88/1000,0)</f>
        <v>0</v>
      </c>
      <c r="O88" s="1332"/>
      <c r="P88" s="1304">
        <f>N88+N89+N90</f>
        <v>0</v>
      </c>
      <c r="Q88" s="1305"/>
      <c r="R88" s="1306"/>
      <c r="S88" s="1465">
        <f>IF(P88&lt;U88,P88,U88)</f>
        <v>0</v>
      </c>
      <c r="T88" s="1466"/>
      <c r="U88" s="276">
        <v>1000000</v>
      </c>
      <c r="V88" s="275"/>
      <c r="W88" s="275"/>
      <c r="X88" s="55"/>
    </row>
    <row r="89" spans="1:24" s="54" customFormat="1" ht="18" customHeight="1">
      <c r="A89" s="55"/>
      <c r="B89" s="1334"/>
      <c r="C89" s="1335"/>
      <c r="D89" s="1334"/>
      <c r="E89" s="1335"/>
      <c r="F89" s="1334"/>
      <c r="G89" s="1336"/>
      <c r="H89" s="1335"/>
      <c r="I89" s="1340"/>
      <c r="J89" s="1341"/>
      <c r="K89" s="1342">
        <v>4000</v>
      </c>
      <c r="L89" s="1343"/>
      <c r="M89" s="1344"/>
      <c r="N89" s="1331">
        <f>ROUNDDOWN((B89+D89+F89+I89)*K89/1000,0)</f>
        <v>0</v>
      </c>
      <c r="O89" s="1332"/>
      <c r="P89" s="1307"/>
      <c r="Q89" s="1308"/>
      <c r="R89" s="1309"/>
      <c r="S89" s="1467"/>
      <c r="T89" s="1468"/>
      <c r="U89" s="274"/>
      <c r="V89" s="275"/>
      <c r="W89" s="275"/>
      <c r="X89" s="55"/>
    </row>
    <row r="90" spans="1:24" s="54" customFormat="1" ht="18" customHeight="1">
      <c r="A90" s="55"/>
      <c r="B90" s="1334"/>
      <c r="C90" s="1335"/>
      <c r="D90" s="1334"/>
      <c r="E90" s="1335"/>
      <c r="F90" s="1334"/>
      <c r="G90" s="1336"/>
      <c r="H90" s="1335"/>
      <c r="I90" s="1340"/>
      <c r="J90" s="1341"/>
      <c r="K90" s="1342">
        <v>1000</v>
      </c>
      <c r="L90" s="1343"/>
      <c r="M90" s="1344"/>
      <c r="N90" s="1331">
        <f>ROUNDDOWN((B90+D90+F90+I90)*K90/1000,0)</f>
        <v>0</v>
      </c>
      <c r="O90" s="1332"/>
      <c r="P90" s="1310"/>
      <c r="Q90" s="1311"/>
      <c r="R90" s="1312"/>
      <c r="S90" s="1469"/>
      <c r="T90" s="1470"/>
      <c r="U90" s="274"/>
      <c r="V90" s="275"/>
      <c r="W90" s="275"/>
      <c r="X90" s="55"/>
    </row>
    <row r="91" spans="1:24" s="54" customFormat="1" ht="15" customHeight="1">
      <c r="A91" s="107"/>
      <c r="B91" s="1261" t="s">
        <v>875</v>
      </c>
      <c r="C91" s="1261"/>
      <c r="D91" s="1261"/>
      <c r="E91" s="1261"/>
      <c r="F91" s="1261"/>
      <c r="G91" s="1261"/>
      <c r="H91" s="1261"/>
      <c r="I91" s="1261"/>
      <c r="J91" s="1261"/>
      <c r="K91" s="1261"/>
      <c r="L91" s="1261"/>
      <c r="M91" s="1261"/>
      <c r="N91" s="1261"/>
      <c r="O91" s="1261"/>
      <c r="P91" s="1261"/>
      <c r="Q91" s="1261"/>
      <c r="R91" s="1261"/>
      <c r="S91" s="1261"/>
      <c r="T91" s="1261"/>
      <c r="U91" s="1261"/>
      <c r="V91" s="1261"/>
      <c r="W91" s="1261"/>
      <c r="X91" s="1261"/>
    </row>
    <row r="92" spans="1:24" s="54" customFormat="1" ht="32.25" customHeight="1">
      <c r="A92" s="107"/>
      <c r="B92" s="1261" t="s">
        <v>881</v>
      </c>
      <c r="C92" s="1261"/>
      <c r="D92" s="1261"/>
      <c r="E92" s="1261"/>
      <c r="F92" s="1261"/>
      <c r="G92" s="1261"/>
      <c r="H92" s="1261"/>
      <c r="I92" s="1261"/>
      <c r="J92" s="1261"/>
      <c r="K92" s="1261"/>
      <c r="L92" s="1261"/>
      <c r="M92" s="1261"/>
      <c r="N92" s="1261"/>
      <c r="O92" s="1261"/>
      <c r="P92" s="1261"/>
      <c r="Q92" s="1261"/>
      <c r="R92" s="1261"/>
      <c r="S92" s="1261"/>
      <c r="T92" s="1261"/>
      <c r="U92" s="1261"/>
      <c r="V92" s="1261"/>
      <c r="W92" s="1261"/>
      <c r="X92" s="1261"/>
    </row>
    <row r="93" spans="1:24" s="54" customFormat="1" ht="15" customHeight="1">
      <c r="A93" s="107"/>
      <c r="B93" s="1261"/>
      <c r="C93" s="1261"/>
      <c r="D93" s="1261"/>
      <c r="E93" s="1261"/>
      <c r="F93" s="1261"/>
      <c r="G93" s="1261"/>
      <c r="H93" s="1261"/>
      <c r="I93" s="1261"/>
      <c r="J93" s="1261"/>
      <c r="K93" s="1261"/>
      <c r="L93" s="1261"/>
      <c r="M93" s="1261"/>
      <c r="N93" s="1261"/>
      <c r="O93" s="1261"/>
      <c r="P93" s="1261"/>
      <c r="Q93" s="1261"/>
      <c r="R93" s="1261"/>
      <c r="S93" s="1261"/>
      <c r="T93" s="1261"/>
      <c r="U93" s="1261"/>
      <c r="V93" s="1261"/>
      <c r="W93" s="1261"/>
      <c r="X93" s="1261"/>
    </row>
    <row r="94" spans="1:24" s="54" customFormat="1" ht="18" customHeight="1">
      <c r="A94" s="107"/>
      <c r="B94" s="55"/>
      <c r="C94" s="55"/>
      <c r="D94" s="55"/>
      <c r="E94" s="55"/>
      <c r="F94" s="55"/>
      <c r="G94" s="55"/>
      <c r="H94" s="55"/>
      <c r="I94" s="55"/>
      <c r="J94" s="55"/>
      <c r="K94" s="55"/>
      <c r="L94" s="55"/>
      <c r="M94" s="55"/>
      <c r="N94" s="55"/>
      <c r="O94" s="55"/>
      <c r="P94" s="55"/>
      <c r="Q94" s="55"/>
      <c r="R94" s="55"/>
      <c r="S94" s="55"/>
      <c r="T94" s="55"/>
      <c r="U94" s="55"/>
      <c r="V94" s="55"/>
      <c r="W94" s="55"/>
      <c r="X94" s="55"/>
    </row>
    <row r="95" spans="1:24" s="54" customFormat="1" ht="18" customHeight="1">
      <c r="A95" s="107" t="s">
        <v>889</v>
      </c>
      <c r="B95" s="55"/>
      <c r="C95" s="55"/>
      <c r="D95" s="55"/>
      <c r="E95" s="55"/>
      <c r="F95" s="55"/>
      <c r="G95" s="55"/>
      <c r="H95" s="55"/>
      <c r="I95" s="55"/>
      <c r="J95" s="55"/>
      <c r="K95" s="55"/>
      <c r="L95" s="55"/>
      <c r="M95" s="55"/>
      <c r="N95" s="55"/>
      <c r="O95" s="55"/>
      <c r="P95" s="55"/>
      <c r="Q95" s="55"/>
      <c r="R95" s="55"/>
      <c r="S95" s="55"/>
      <c r="T95" s="55"/>
      <c r="U95" s="55"/>
      <c r="V95" s="55"/>
      <c r="W95" s="55"/>
      <c r="X95" s="55"/>
    </row>
    <row r="96" spans="1:24" s="54" customFormat="1" ht="18" customHeight="1">
      <c r="A96" s="107"/>
      <c r="B96" s="1269" t="s">
        <v>1155</v>
      </c>
      <c r="C96" s="1269"/>
      <c r="D96" s="1269"/>
      <c r="E96" s="1269"/>
      <c r="F96" s="1269"/>
      <c r="G96" s="121"/>
      <c r="H96" s="1269" t="s">
        <v>890</v>
      </c>
      <c r="I96" s="1269"/>
      <c r="J96" s="1269"/>
      <c r="K96" s="1185" t="s">
        <v>353</v>
      </c>
      <c r="L96" s="1185"/>
      <c r="M96" s="1185"/>
      <c r="N96" s="1185"/>
      <c r="O96" s="1185"/>
      <c r="P96" s="1185"/>
      <c r="Q96" s="1185"/>
      <c r="R96" s="1185"/>
      <c r="S96" s="55"/>
      <c r="T96" s="55"/>
      <c r="U96" s="55"/>
      <c r="V96" s="55"/>
      <c r="W96" s="55"/>
      <c r="X96" s="55"/>
    </row>
    <row r="97" spans="1:24" s="54" customFormat="1" ht="18" customHeight="1">
      <c r="A97" s="107"/>
      <c r="B97" s="1333" t="s">
        <v>124</v>
      </c>
      <c r="C97" s="1333"/>
      <c r="D97" s="1333"/>
      <c r="E97" s="1333"/>
      <c r="F97" s="1333"/>
      <c r="G97" s="555"/>
      <c r="H97" s="1333"/>
      <c r="I97" s="1333"/>
      <c r="J97" s="1333"/>
      <c r="K97" s="1464">
        <v>20000</v>
      </c>
      <c r="L97" s="1464"/>
      <c r="M97" s="1464"/>
      <c r="N97" s="1464"/>
      <c r="O97" s="1464"/>
      <c r="P97" s="1464"/>
      <c r="Q97" s="1464"/>
      <c r="R97" s="1464"/>
      <c r="S97" s="55"/>
      <c r="T97" s="55"/>
      <c r="U97" s="55"/>
      <c r="V97" s="55"/>
      <c r="W97" s="55"/>
      <c r="X97" s="55"/>
    </row>
    <row r="98" spans="1:24" s="54" customFormat="1" ht="18" customHeight="1">
      <c r="A98" s="107"/>
      <c r="B98" s="1333" t="s">
        <v>124</v>
      </c>
      <c r="C98" s="1333"/>
      <c r="D98" s="1333"/>
      <c r="E98" s="1333"/>
      <c r="F98" s="1333"/>
      <c r="G98" s="555"/>
      <c r="H98" s="1333"/>
      <c r="I98" s="1333"/>
      <c r="J98" s="1333"/>
      <c r="K98" s="1464">
        <v>100000</v>
      </c>
      <c r="L98" s="1464"/>
      <c r="M98" s="1464"/>
      <c r="N98" s="1464"/>
      <c r="O98" s="1464"/>
      <c r="P98" s="1464"/>
      <c r="Q98" s="1464"/>
      <c r="R98" s="1464"/>
      <c r="S98" s="55"/>
      <c r="T98" s="55"/>
      <c r="U98" s="55"/>
      <c r="V98" s="55"/>
      <c r="W98" s="55"/>
      <c r="X98" s="55"/>
    </row>
    <row r="99" spans="1:24" s="54" customFormat="1" ht="18" customHeight="1">
      <c r="A99" s="107"/>
      <c r="B99" s="1333"/>
      <c r="C99" s="1333"/>
      <c r="D99" s="1333"/>
      <c r="E99" s="1333"/>
      <c r="F99" s="1333"/>
      <c r="G99" s="555"/>
      <c r="H99" s="1333"/>
      <c r="I99" s="1333"/>
      <c r="J99" s="1333"/>
      <c r="K99" s="1464"/>
      <c r="L99" s="1464"/>
      <c r="M99" s="1464"/>
      <c r="N99" s="1464"/>
      <c r="O99" s="1464"/>
      <c r="P99" s="1464"/>
      <c r="Q99" s="1464"/>
      <c r="R99" s="1464"/>
      <c r="S99" s="55"/>
      <c r="T99" s="55"/>
      <c r="U99" s="55"/>
      <c r="V99" s="55"/>
      <c r="W99" s="55"/>
      <c r="X99" s="55"/>
    </row>
    <row r="100" spans="1:24" s="54" customFormat="1" ht="18" customHeight="1">
      <c r="A100" s="107"/>
      <c r="B100" s="1333"/>
      <c r="C100" s="1333"/>
      <c r="D100" s="1333"/>
      <c r="E100" s="1333"/>
      <c r="F100" s="1333"/>
      <c r="G100" s="555"/>
      <c r="H100" s="1333"/>
      <c r="I100" s="1333"/>
      <c r="J100" s="1333"/>
      <c r="K100" s="1464"/>
      <c r="L100" s="1464"/>
      <c r="M100" s="1464"/>
      <c r="N100" s="1464"/>
      <c r="O100" s="1464"/>
      <c r="P100" s="1464"/>
      <c r="Q100" s="1464"/>
      <c r="R100" s="1464"/>
      <c r="S100" s="55"/>
      <c r="T100" s="55"/>
      <c r="U100" s="55"/>
      <c r="V100" s="55"/>
      <c r="W100" s="55"/>
      <c r="X100" s="55"/>
    </row>
    <row r="101" spans="1:24" s="54" customFormat="1" ht="18" customHeight="1">
      <c r="A101" s="107"/>
      <c r="B101" s="1333"/>
      <c r="C101" s="1333"/>
      <c r="D101" s="1333"/>
      <c r="E101" s="1333"/>
      <c r="F101" s="1333"/>
      <c r="G101" s="555"/>
      <c r="H101" s="1333"/>
      <c r="I101" s="1333"/>
      <c r="J101" s="1333"/>
      <c r="K101" s="1464"/>
      <c r="L101" s="1464"/>
      <c r="M101" s="1464"/>
      <c r="N101" s="1464"/>
      <c r="O101" s="1464"/>
      <c r="P101" s="1464"/>
      <c r="Q101" s="1464"/>
      <c r="R101" s="1464"/>
      <c r="S101" s="55"/>
      <c r="T101" s="55"/>
      <c r="U101" s="55"/>
      <c r="V101" s="55"/>
      <c r="W101" s="55"/>
      <c r="X101" s="55"/>
    </row>
    <row r="102" spans="1:24" s="54" customFormat="1" ht="18" customHeight="1">
      <c r="A102" s="107"/>
      <c r="B102" s="1163" t="s">
        <v>1148</v>
      </c>
      <c r="C102" s="1164"/>
      <c r="D102" s="1164"/>
      <c r="E102" s="1164"/>
      <c r="F102" s="1164"/>
      <c r="G102" s="1164"/>
      <c r="H102" s="1164"/>
      <c r="I102" s="1164"/>
      <c r="J102" s="1164"/>
      <c r="K102" s="1164"/>
      <c r="L102" s="1164"/>
      <c r="M102" s="1164"/>
      <c r="N102" s="1164"/>
      <c r="O102" s="1164"/>
      <c r="P102" s="1164"/>
      <c r="Q102" s="1164"/>
      <c r="R102" s="1165"/>
      <c r="S102" s="55"/>
      <c r="T102" s="55"/>
      <c r="U102" s="55"/>
      <c r="V102" s="55"/>
      <c r="W102" s="55"/>
      <c r="X102" s="55"/>
    </row>
    <row r="103" spans="1:24" s="54" customFormat="1" ht="24" customHeight="1">
      <c r="A103" s="107"/>
      <c r="B103" s="1471">
        <f>COUNTIFS($B$97:$H$101,"&lt;&gt;")</f>
        <v>2</v>
      </c>
      <c r="C103" s="1472"/>
      <c r="D103" s="1472"/>
      <c r="E103" s="1472"/>
      <c r="F103" s="1472"/>
      <c r="G103" s="1472"/>
      <c r="H103" s="1472"/>
      <c r="I103" s="1472"/>
      <c r="J103" s="1473"/>
      <c r="K103" s="1313">
        <f>SUM(K97:R101)</f>
        <v>120000</v>
      </c>
      <c r="L103" s="1313"/>
      <c r="M103" s="1313"/>
      <c r="N103" s="1313"/>
      <c r="O103" s="1313"/>
      <c r="P103" s="1313"/>
      <c r="Q103" s="1313"/>
      <c r="R103" s="1313"/>
      <c r="S103" s="55"/>
      <c r="T103" s="55"/>
      <c r="U103" s="55"/>
      <c r="V103" s="55"/>
      <c r="W103" s="55"/>
      <c r="X103" s="55"/>
    </row>
    <row r="104" spans="1:24" s="54" customFormat="1" ht="18" customHeight="1">
      <c r="A104" s="107"/>
      <c r="B104" s="122"/>
      <c r="C104" s="55"/>
      <c r="D104" s="55"/>
      <c r="E104" s="55"/>
      <c r="F104" s="55"/>
      <c r="G104" s="55"/>
      <c r="H104" s="55"/>
      <c r="I104" s="55"/>
      <c r="J104" s="55"/>
      <c r="K104" s="55"/>
      <c r="L104" s="55"/>
      <c r="M104" s="55"/>
      <c r="N104" s="55"/>
      <c r="O104" s="55"/>
      <c r="P104" s="55"/>
      <c r="Q104" s="55"/>
      <c r="R104" s="55"/>
      <c r="S104" s="55"/>
      <c r="T104" s="55"/>
      <c r="U104" s="55"/>
      <c r="V104" s="55"/>
      <c r="W104" s="55"/>
      <c r="X104" s="55"/>
    </row>
    <row r="105" spans="1:24" s="54" customFormat="1" ht="18" customHeight="1">
      <c r="A105" s="107"/>
      <c r="B105" s="55"/>
      <c r="C105" s="55"/>
      <c r="D105" s="55"/>
      <c r="E105" s="55"/>
      <c r="F105" s="55"/>
      <c r="G105" s="55"/>
      <c r="H105" s="55"/>
      <c r="I105" s="55"/>
      <c r="J105" s="55"/>
      <c r="K105" s="55"/>
      <c r="L105" s="55"/>
      <c r="M105" s="55"/>
      <c r="N105" s="55"/>
      <c r="O105" s="55"/>
      <c r="P105" s="55"/>
      <c r="Q105" s="55"/>
      <c r="R105" s="55"/>
      <c r="S105" s="55"/>
      <c r="T105" s="55"/>
      <c r="U105" s="55"/>
      <c r="V105" s="55"/>
      <c r="W105" s="55"/>
      <c r="X105" s="55"/>
    </row>
    <row r="106" spans="1:24" s="54" customFormat="1" ht="18" customHeight="1">
      <c r="A106" s="107" t="s">
        <v>891</v>
      </c>
      <c r="B106" s="55"/>
      <c r="C106" s="55"/>
      <c r="D106" s="55"/>
      <c r="E106" s="55"/>
      <c r="F106" s="55"/>
      <c r="G106" s="55"/>
      <c r="H106" s="55"/>
      <c r="I106" s="55"/>
      <c r="J106" s="55"/>
      <c r="K106" s="55"/>
      <c r="L106" s="55"/>
      <c r="M106" s="55"/>
      <c r="N106" s="55"/>
      <c r="O106" s="55"/>
      <c r="P106" s="55"/>
      <c r="Q106" s="55"/>
      <c r="R106" s="55"/>
      <c r="S106" s="55"/>
      <c r="T106" s="55"/>
      <c r="U106" s="55"/>
      <c r="V106" s="55"/>
      <c r="W106" s="55"/>
      <c r="X106" s="55"/>
    </row>
    <row r="107" spans="1:24" s="54" customFormat="1" ht="18" customHeight="1">
      <c r="A107" s="55"/>
      <c r="B107" s="1257" t="s">
        <v>892</v>
      </c>
      <c r="C107" s="1258"/>
      <c r="D107" s="1258"/>
      <c r="E107" s="1258"/>
      <c r="F107" s="1258"/>
      <c r="G107" s="1258"/>
      <c r="H107" s="1258"/>
      <c r="I107" s="1258"/>
      <c r="J107" s="1258"/>
      <c r="K107" s="1258"/>
      <c r="L107" s="1258"/>
      <c r="M107" s="1258"/>
      <c r="N107" s="1258"/>
      <c r="O107" s="1258"/>
      <c r="P107" s="1258"/>
      <c r="Q107" s="1258"/>
      <c r="R107" s="1258"/>
      <c r="S107" s="269"/>
      <c r="T107" s="270"/>
      <c r="U107" s="270"/>
      <c r="V107" s="270"/>
      <c r="W107" s="270"/>
      <c r="X107" s="55"/>
    </row>
    <row r="108" spans="1:24" s="54" customFormat="1" ht="18" customHeight="1">
      <c r="A108" s="55"/>
      <c r="B108" s="1319" t="s">
        <v>116</v>
      </c>
      <c r="C108" s="1320"/>
      <c r="D108" s="1320"/>
      <c r="E108" s="1320"/>
      <c r="F108" s="1320"/>
      <c r="G108" s="1320"/>
      <c r="H108" s="1320"/>
      <c r="I108" s="1320"/>
      <c r="J108" s="1321"/>
      <c r="K108" s="1262" t="s">
        <v>886</v>
      </c>
      <c r="L108" s="1322"/>
      <c r="M108" s="1264"/>
      <c r="N108" s="1262" t="s">
        <v>879</v>
      </c>
      <c r="O108" s="1323"/>
      <c r="P108" s="1262" t="s">
        <v>894</v>
      </c>
      <c r="Q108" s="1322"/>
      <c r="R108" s="1263"/>
      <c r="S108" s="271"/>
      <c r="T108" s="272"/>
      <c r="U108" s="272"/>
      <c r="V108" s="272"/>
      <c r="W108" s="57"/>
      <c r="X108" s="55"/>
    </row>
    <row r="109" spans="1:24" s="54" customFormat="1" ht="36" customHeight="1">
      <c r="A109" s="55"/>
      <c r="B109" s="1328" t="s">
        <v>106</v>
      </c>
      <c r="C109" s="1329"/>
      <c r="D109" s="1262" t="s">
        <v>123</v>
      </c>
      <c r="E109" s="1323"/>
      <c r="F109" s="1330" t="s">
        <v>107</v>
      </c>
      <c r="G109" s="1263"/>
      <c r="H109" s="1264"/>
      <c r="I109" s="1262" t="s">
        <v>108</v>
      </c>
      <c r="J109" s="1323"/>
      <c r="K109" s="1270"/>
      <c r="L109" s="1271"/>
      <c r="M109" s="1272"/>
      <c r="N109" s="1324"/>
      <c r="O109" s="1325"/>
      <c r="P109" s="1270"/>
      <c r="Q109" s="1271"/>
      <c r="R109" s="1271"/>
      <c r="S109" s="271"/>
      <c r="T109" s="272"/>
      <c r="U109" s="57"/>
      <c r="V109" s="57"/>
      <c r="W109" s="57"/>
      <c r="X109" s="55"/>
    </row>
    <row r="110" spans="1:24" s="54" customFormat="1" ht="18" customHeight="1">
      <c r="A110" s="55"/>
      <c r="B110" s="1331">
        <f>ROUNDDOWN(SUMIFS(別紙２①!$F$18:$F$105,別紙２①!$E$18:$E$105,"田",別紙２①!$N$18:$N$105,"〇"),0)</f>
        <v>0</v>
      </c>
      <c r="C110" s="1332"/>
      <c r="D110" s="1331">
        <f>ROUNDDOWN(SUMIFS(別紙２①!$F$18:$F$105,別紙２①!$E$18:$E$105,"畑",別紙２①!$N$18:$N$105,"〇"),0)</f>
        <v>0</v>
      </c>
      <c r="E110" s="1332"/>
      <c r="F110" s="1331">
        <f>ROUNDDOWN(SUMIFS(別紙２①!$F$18:$F$105,別紙２①!$E$18:$E$105,"草地",別紙２①!$N$18:$N$105,"〇"),0)</f>
        <v>0</v>
      </c>
      <c r="G110" s="1347"/>
      <c r="H110" s="1332"/>
      <c r="I110" s="1331">
        <f>ROUNDDOWN(SUMIFS(別紙２①!$F$18:$F$105,別紙２①!$E$18:$E$105,"採草放牧地",別紙２①!$N$18:$N$105,"〇"),0)</f>
        <v>0</v>
      </c>
      <c r="J110" s="1332"/>
      <c r="K110" s="1348">
        <v>5000</v>
      </c>
      <c r="L110" s="1349"/>
      <c r="M110" s="1350"/>
      <c r="N110" s="1331">
        <f>ROUNDDOWN((B110+D110+F110+I110)*K110/1000,0)</f>
        <v>0</v>
      </c>
      <c r="O110" s="1332"/>
      <c r="P110" s="1345">
        <f>IF(N110&lt;S110,N110,S110)</f>
        <v>0</v>
      </c>
      <c r="Q110" s="1346"/>
      <c r="R110" s="1346"/>
      <c r="S110" s="278">
        <v>2000000</v>
      </c>
      <c r="T110" s="277"/>
      <c r="U110" s="275"/>
      <c r="V110" s="275"/>
      <c r="W110" s="275"/>
      <c r="X110" s="55"/>
    </row>
    <row r="111" spans="1:24" s="54" customFormat="1" ht="15" customHeight="1">
      <c r="A111" s="107"/>
      <c r="B111" s="1261" t="s">
        <v>875</v>
      </c>
      <c r="C111" s="1261"/>
      <c r="D111" s="1261"/>
      <c r="E111" s="1261"/>
      <c r="F111" s="1261"/>
      <c r="G111" s="1261"/>
      <c r="H111" s="1261"/>
      <c r="I111" s="1261"/>
      <c r="J111" s="1261"/>
      <c r="K111" s="1261"/>
      <c r="L111" s="1261"/>
      <c r="M111" s="1261"/>
      <c r="N111" s="1261"/>
      <c r="O111" s="1261"/>
      <c r="P111" s="1261"/>
      <c r="Q111" s="1261"/>
      <c r="R111" s="1261"/>
      <c r="S111" s="1261"/>
      <c r="T111" s="1261"/>
      <c r="U111" s="1261"/>
      <c r="V111" s="1261"/>
      <c r="W111" s="1261"/>
      <c r="X111" s="1261"/>
    </row>
    <row r="112" spans="1:24" s="54" customFormat="1" ht="15" customHeight="1">
      <c r="A112" s="107"/>
      <c r="B112" s="1261" t="s">
        <v>893</v>
      </c>
      <c r="C112" s="1261"/>
      <c r="D112" s="1261"/>
      <c r="E112" s="1261"/>
      <c r="F112" s="1261"/>
      <c r="G112" s="1261"/>
      <c r="H112" s="1261"/>
      <c r="I112" s="1261"/>
      <c r="J112" s="1261"/>
      <c r="K112" s="1261"/>
      <c r="L112" s="1261"/>
      <c r="M112" s="1261"/>
      <c r="N112" s="1261"/>
      <c r="O112" s="1261"/>
      <c r="P112" s="1261"/>
      <c r="Q112" s="1261"/>
      <c r="R112" s="1261"/>
      <c r="S112" s="1261"/>
      <c r="T112" s="1261"/>
      <c r="U112" s="1261"/>
      <c r="V112" s="1261"/>
      <c r="W112" s="1261"/>
      <c r="X112" s="1261"/>
    </row>
    <row r="113" spans="1:24" s="54" customFormat="1" ht="18" customHeight="1">
      <c r="A113" s="107"/>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row>
    <row r="114" spans="1:24" s="54" customFormat="1" ht="18" customHeight="1">
      <c r="A114" s="107"/>
      <c r="B114" s="55"/>
      <c r="C114" s="55"/>
      <c r="D114" s="55"/>
      <c r="E114" s="55"/>
      <c r="F114" s="55"/>
      <c r="G114" s="55"/>
      <c r="H114" s="55"/>
      <c r="I114" s="55"/>
      <c r="J114" s="55"/>
      <c r="K114" s="55"/>
      <c r="L114" s="55"/>
      <c r="M114" s="55"/>
      <c r="N114" s="55"/>
      <c r="O114" s="55"/>
      <c r="P114" s="55"/>
      <c r="Q114" s="55"/>
      <c r="R114" s="55"/>
      <c r="S114" s="55"/>
      <c r="T114" s="55"/>
      <c r="U114" s="55"/>
      <c r="V114" s="55"/>
      <c r="W114" s="55"/>
      <c r="X114" s="55"/>
    </row>
    <row r="115" spans="1:24" s="54" customFormat="1" ht="18" customHeight="1">
      <c r="A115" s="107" t="s">
        <v>895</v>
      </c>
      <c r="B115" s="55"/>
      <c r="C115" s="55"/>
      <c r="D115" s="55"/>
      <c r="E115" s="55"/>
      <c r="F115" s="55"/>
      <c r="G115" s="55"/>
      <c r="H115" s="55"/>
      <c r="I115" s="55"/>
      <c r="J115" s="55"/>
      <c r="K115" s="55"/>
      <c r="L115" s="55"/>
      <c r="M115" s="55"/>
      <c r="N115" s="55"/>
      <c r="O115" s="55"/>
      <c r="P115" s="55"/>
      <c r="Q115" s="55"/>
      <c r="R115" s="55"/>
      <c r="S115" s="55"/>
      <c r="T115" s="55"/>
      <c r="U115" s="55"/>
      <c r="V115" s="55"/>
      <c r="W115" s="55"/>
      <c r="X115" s="55"/>
    </row>
    <row r="116" spans="1:24" s="54" customFormat="1" ht="18" customHeight="1">
      <c r="A116" s="55"/>
      <c r="B116" s="1257" t="s">
        <v>897</v>
      </c>
      <c r="C116" s="1258"/>
      <c r="D116" s="1258"/>
      <c r="E116" s="1258"/>
      <c r="F116" s="1258"/>
      <c r="G116" s="1258"/>
      <c r="H116" s="1258"/>
      <c r="I116" s="1258"/>
      <c r="J116" s="1258"/>
      <c r="K116" s="1258"/>
      <c r="L116" s="1258"/>
      <c r="M116" s="1258"/>
      <c r="N116" s="1258"/>
      <c r="O116" s="1258"/>
      <c r="P116" s="1258"/>
      <c r="Q116" s="1258"/>
      <c r="R116" s="1259"/>
      <c r="S116" s="270"/>
      <c r="T116" s="270"/>
      <c r="U116" s="270"/>
      <c r="V116" s="270"/>
      <c r="W116" s="270"/>
      <c r="X116" s="55"/>
    </row>
    <row r="117" spans="1:24" s="54" customFormat="1" ht="18" customHeight="1">
      <c r="A117" s="55"/>
      <c r="B117" s="1319" t="s">
        <v>116</v>
      </c>
      <c r="C117" s="1320"/>
      <c r="D117" s="1320"/>
      <c r="E117" s="1320"/>
      <c r="F117" s="1320"/>
      <c r="G117" s="1320"/>
      <c r="H117" s="1320"/>
      <c r="I117" s="1320"/>
      <c r="J117" s="1321"/>
      <c r="K117" s="1262" t="s">
        <v>886</v>
      </c>
      <c r="L117" s="1322"/>
      <c r="M117" s="1264"/>
      <c r="N117" s="1262" t="s">
        <v>879</v>
      </c>
      <c r="O117" s="1323"/>
      <c r="P117" s="1262" t="s">
        <v>894</v>
      </c>
      <c r="Q117" s="1322"/>
      <c r="R117" s="1264"/>
      <c r="S117" s="271"/>
      <c r="T117" s="272"/>
      <c r="U117" s="272"/>
      <c r="V117" s="272"/>
      <c r="W117" s="57"/>
      <c r="X117" s="55"/>
    </row>
    <row r="118" spans="1:24" s="54" customFormat="1" ht="36" customHeight="1">
      <c r="A118" s="55"/>
      <c r="B118" s="1328" t="s">
        <v>106</v>
      </c>
      <c r="C118" s="1329"/>
      <c r="D118" s="1262" t="s">
        <v>123</v>
      </c>
      <c r="E118" s="1323"/>
      <c r="F118" s="1330" t="s">
        <v>107</v>
      </c>
      <c r="G118" s="1263"/>
      <c r="H118" s="1264"/>
      <c r="I118" s="1262" t="s">
        <v>108</v>
      </c>
      <c r="J118" s="1323"/>
      <c r="K118" s="1270"/>
      <c r="L118" s="1271"/>
      <c r="M118" s="1272"/>
      <c r="N118" s="1324"/>
      <c r="O118" s="1325"/>
      <c r="P118" s="1270"/>
      <c r="Q118" s="1271"/>
      <c r="R118" s="1272"/>
      <c r="S118" s="271"/>
      <c r="T118" s="272"/>
      <c r="U118" s="57"/>
      <c r="V118" s="57"/>
      <c r="W118" s="57"/>
      <c r="X118" s="55"/>
    </row>
    <row r="119" spans="1:24" s="54" customFormat="1" ht="18" customHeight="1">
      <c r="A119" s="55"/>
      <c r="B119" s="1331">
        <f>ROUNDDOWN(SUMIFS(別紙２①!$F$18:$F$105,別紙２①!$E$18:$E$105,"田",別紙２①!$O$18:$O$105,"〇"),0)</f>
        <v>0</v>
      </c>
      <c r="C119" s="1332"/>
      <c r="D119" s="1331">
        <f>ROUNDDOWN(SUMIFS(別紙２①!$F$18:$F$105,別紙２①!$E$18:$E$105,"畑",別紙２①!$O$18:$O$105,"〇"),0)</f>
        <v>869</v>
      </c>
      <c r="E119" s="1332"/>
      <c r="F119" s="1331">
        <f>ROUNDDOWN(SUMIFS(別紙２①!$F$18:$F$105,別紙２①!$E$18:$E$105,"草地",別紙２①!$O$18:$O$105,"〇"),0)</f>
        <v>120</v>
      </c>
      <c r="G119" s="1347"/>
      <c r="H119" s="1332"/>
      <c r="I119" s="1331">
        <f>ROUNDDOWN(SUMIFS(別紙２①!$F$18:$F$105,別紙２①!$E$18:$E$105,"採草放牧地",別紙２①!$O$18:$O$105,"〇"),0)</f>
        <v>220</v>
      </c>
      <c r="J119" s="1332"/>
      <c r="K119" s="1337">
        <v>3000</v>
      </c>
      <c r="L119" s="1338"/>
      <c r="M119" s="1339"/>
      <c r="N119" s="1331">
        <f>ROUNDDOWN((B119+D119+F119+I119)*K119/1000,0)</f>
        <v>3627</v>
      </c>
      <c r="O119" s="1332"/>
      <c r="P119" s="1345">
        <f>IF(N119&lt;S119,N119,S119)</f>
        <v>3627</v>
      </c>
      <c r="Q119" s="1346"/>
      <c r="R119" s="1352"/>
      <c r="S119" s="278">
        <v>2000000</v>
      </c>
      <c r="T119" s="277"/>
      <c r="U119" s="275"/>
      <c r="V119" s="275"/>
      <c r="W119" s="275"/>
      <c r="X119" s="55"/>
    </row>
    <row r="120" spans="1:24" s="54" customFormat="1" ht="13.9" customHeight="1">
      <c r="A120" s="107"/>
      <c r="B120" s="1261" t="s">
        <v>896</v>
      </c>
      <c r="C120" s="1261"/>
      <c r="D120" s="1261"/>
      <c r="E120" s="1261"/>
      <c r="F120" s="1261"/>
      <c r="G120" s="1261"/>
      <c r="H120" s="1261"/>
      <c r="I120" s="1261"/>
      <c r="J120" s="1261"/>
      <c r="K120" s="1261"/>
      <c r="L120" s="1261"/>
      <c r="M120" s="1261"/>
      <c r="N120" s="1261"/>
      <c r="O120" s="1261"/>
      <c r="P120" s="1261"/>
      <c r="Q120" s="1261"/>
      <c r="R120" s="1261"/>
      <c r="S120" s="1261"/>
      <c r="T120" s="1261"/>
      <c r="U120" s="1261"/>
      <c r="V120" s="1261"/>
      <c r="W120" s="1261"/>
      <c r="X120" s="1261"/>
    </row>
    <row r="121" spans="1:24" s="54" customFormat="1" ht="13.9" customHeight="1">
      <c r="A121" s="107"/>
      <c r="B121" s="1261" t="s">
        <v>893</v>
      </c>
      <c r="C121" s="1261"/>
      <c r="D121" s="1261"/>
      <c r="E121" s="1261"/>
      <c r="F121" s="1261"/>
      <c r="G121" s="1261"/>
      <c r="H121" s="1261"/>
      <c r="I121" s="1261"/>
      <c r="J121" s="1261"/>
      <c r="K121" s="1261"/>
      <c r="L121" s="1261"/>
      <c r="M121" s="1261"/>
      <c r="N121" s="1261"/>
      <c r="O121" s="1261"/>
      <c r="P121" s="1261"/>
      <c r="Q121" s="1261"/>
      <c r="R121" s="1261"/>
      <c r="S121" s="1261"/>
      <c r="T121" s="1261"/>
      <c r="U121" s="1261"/>
      <c r="V121" s="1261"/>
      <c r="W121" s="1261"/>
      <c r="X121" s="1261"/>
    </row>
    <row r="122" spans="1:24" s="54" customFormat="1" ht="13.9" customHeight="1">
      <c r="A122" s="107"/>
      <c r="B122" s="1261"/>
      <c r="C122" s="1261"/>
      <c r="D122" s="1261"/>
      <c r="E122" s="1261"/>
      <c r="F122" s="1261"/>
      <c r="G122" s="1261"/>
      <c r="H122" s="1261"/>
      <c r="I122" s="1261"/>
      <c r="J122" s="1261"/>
      <c r="K122" s="1261"/>
      <c r="L122" s="1261"/>
      <c r="M122" s="1261"/>
      <c r="N122" s="1261"/>
      <c r="O122" s="1261"/>
      <c r="P122" s="1261"/>
      <c r="Q122" s="1261"/>
      <c r="R122" s="1261"/>
      <c r="S122" s="1261"/>
      <c r="T122" s="1261"/>
      <c r="U122" s="1261"/>
      <c r="V122" s="1261"/>
      <c r="W122" s="1261"/>
      <c r="X122" s="1261"/>
    </row>
    <row r="123" spans="1:24" s="54" customFormat="1" ht="18" customHeight="1">
      <c r="A123" s="107"/>
      <c r="B123" s="55"/>
      <c r="C123" s="55"/>
      <c r="D123" s="55"/>
      <c r="E123" s="55"/>
      <c r="F123" s="55"/>
      <c r="G123" s="55"/>
      <c r="H123" s="55"/>
      <c r="I123" s="55"/>
      <c r="J123" s="55"/>
      <c r="K123" s="55"/>
      <c r="L123" s="55"/>
      <c r="M123" s="55"/>
      <c r="N123" s="55"/>
      <c r="O123" s="55"/>
      <c r="P123" s="55"/>
      <c r="Q123" s="55"/>
      <c r="R123" s="55"/>
      <c r="S123" s="55"/>
      <c r="T123" s="55"/>
      <c r="U123" s="55"/>
      <c r="V123" s="55"/>
      <c r="W123" s="55"/>
      <c r="X123" s="55"/>
    </row>
    <row r="124" spans="1:24" s="54" customFormat="1" ht="18" customHeight="1">
      <c r="A124" s="107"/>
      <c r="B124" s="55"/>
      <c r="C124" s="55"/>
      <c r="D124" s="55"/>
      <c r="E124" s="55"/>
      <c r="F124" s="55"/>
      <c r="G124" s="55"/>
      <c r="H124" s="55"/>
      <c r="I124" s="55"/>
      <c r="J124" s="55"/>
      <c r="K124" s="55"/>
      <c r="L124" s="55"/>
      <c r="M124" s="55"/>
      <c r="N124" s="55"/>
      <c r="O124" s="55"/>
      <c r="P124" s="55"/>
      <c r="Q124" s="55"/>
      <c r="R124" s="55"/>
      <c r="S124" s="55"/>
      <c r="T124" s="55"/>
      <c r="U124" s="55"/>
      <c r="V124" s="55"/>
      <c r="W124" s="55"/>
      <c r="X124" s="55"/>
    </row>
    <row r="125" spans="1:24" s="54" customFormat="1" ht="18" customHeight="1">
      <c r="A125" s="107" t="s">
        <v>378</v>
      </c>
      <c r="B125" s="55"/>
      <c r="C125" s="55"/>
      <c r="D125" s="55"/>
      <c r="E125" s="55"/>
      <c r="F125" s="55"/>
      <c r="G125" s="55"/>
      <c r="H125" s="55"/>
      <c r="I125" s="55"/>
      <c r="J125" s="55"/>
      <c r="K125" s="55"/>
      <c r="L125" s="55"/>
      <c r="M125" s="55"/>
      <c r="N125" s="55"/>
      <c r="O125" s="55"/>
      <c r="P125" s="55"/>
      <c r="Q125" s="55"/>
      <c r="R125" s="55"/>
      <c r="S125" s="55"/>
      <c r="T125" s="55"/>
      <c r="U125" s="55"/>
      <c r="V125" s="55"/>
      <c r="W125" s="55"/>
      <c r="X125" s="55"/>
    </row>
    <row r="126" spans="1:24" s="54" customFormat="1" ht="18" customHeight="1">
      <c r="A126" s="107" t="s">
        <v>125</v>
      </c>
      <c r="B126" s="55"/>
      <c r="C126" s="55"/>
      <c r="D126" s="55"/>
      <c r="E126" s="55"/>
      <c r="F126" s="55"/>
      <c r="G126" s="55"/>
      <c r="H126" s="55"/>
      <c r="I126" s="55"/>
      <c r="J126" s="55"/>
      <c r="K126" s="55"/>
      <c r="L126" s="55"/>
      <c r="M126" s="55"/>
      <c r="N126" s="55"/>
      <c r="O126" s="55"/>
      <c r="P126" s="55"/>
      <c r="Q126" s="55"/>
      <c r="R126" s="55"/>
      <c r="S126" s="55"/>
      <c r="T126" s="55"/>
      <c r="U126" s="55"/>
      <c r="V126" s="55"/>
      <c r="W126" s="55"/>
      <c r="X126" s="55"/>
    </row>
    <row r="127" spans="1:24" s="54" customFormat="1" ht="18" customHeight="1">
      <c r="A127" s="107"/>
      <c r="B127" s="55" t="s">
        <v>126</v>
      </c>
      <c r="C127" s="55"/>
      <c r="D127" s="55"/>
      <c r="E127" s="55"/>
      <c r="F127" s="55"/>
      <c r="G127" s="55"/>
      <c r="H127" s="55"/>
      <c r="I127" s="55"/>
      <c r="J127" s="55"/>
      <c r="K127" s="55"/>
      <c r="L127" s="55"/>
      <c r="M127" s="55"/>
      <c r="N127" s="55"/>
      <c r="O127" s="55"/>
      <c r="P127" s="55"/>
      <c r="Q127" s="55"/>
      <c r="R127" s="55"/>
      <c r="S127" s="55"/>
      <c r="T127" s="55"/>
      <c r="U127" s="55"/>
      <c r="V127" s="55"/>
      <c r="W127" s="55"/>
      <c r="X127" s="55"/>
    </row>
    <row r="128" spans="1:24" s="54" customFormat="1" ht="12" customHeight="1">
      <c r="A128" s="107"/>
      <c r="B128" s="55"/>
      <c r="C128" s="55"/>
      <c r="D128" s="55"/>
      <c r="E128" s="55"/>
      <c r="F128" s="55"/>
      <c r="G128" s="55"/>
      <c r="H128" s="55"/>
      <c r="I128" s="55"/>
      <c r="J128" s="55"/>
      <c r="K128" s="55"/>
      <c r="L128" s="55"/>
      <c r="M128" s="55"/>
      <c r="N128" s="55"/>
      <c r="O128" s="55"/>
      <c r="P128" s="55"/>
      <c r="Q128" s="55"/>
      <c r="R128" s="55"/>
      <c r="S128" s="55"/>
      <c r="T128" s="55"/>
      <c r="U128" s="55"/>
      <c r="V128" s="55"/>
      <c r="W128" s="55"/>
      <c r="X128" s="55"/>
    </row>
    <row r="129" spans="1:25" s="54" customFormat="1" ht="18" customHeight="1">
      <c r="A129" s="57"/>
      <c r="B129" s="1185"/>
      <c r="C129" s="1185"/>
      <c r="D129" s="1351" t="s">
        <v>127</v>
      </c>
      <c r="E129" s="1275"/>
      <c r="F129" s="1275"/>
      <c r="G129" s="1275"/>
      <c r="H129" s="1275"/>
      <c r="I129" s="1275"/>
      <c r="J129" s="1275"/>
      <c r="K129" s="1275"/>
      <c r="L129" s="1275"/>
      <c r="M129" s="1275"/>
      <c r="N129" s="1275"/>
      <c r="O129" s="1275"/>
      <c r="P129" s="1275"/>
      <c r="Q129" s="1275"/>
      <c r="R129" s="1275"/>
      <c r="S129" s="1275"/>
      <c r="T129" s="1275"/>
      <c r="U129" s="1275"/>
      <c r="V129" s="1275"/>
      <c r="W129" s="1275"/>
      <c r="X129" s="1276"/>
      <c r="Y129" s="57"/>
    </row>
    <row r="130" spans="1:25" s="54" customFormat="1" ht="36" customHeight="1">
      <c r="A130" s="57"/>
      <c r="B130" s="1176" t="s">
        <v>103</v>
      </c>
      <c r="C130" s="1176"/>
      <c r="D130" s="1360" t="s">
        <v>128</v>
      </c>
      <c r="E130" s="1360"/>
      <c r="F130" s="1360"/>
      <c r="G130" s="1360"/>
      <c r="H130" s="1360"/>
      <c r="I130" s="1360"/>
      <c r="J130" s="1360"/>
      <c r="K130" s="1360"/>
      <c r="L130" s="1360"/>
      <c r="M130" s="1360"/>
      <c r="N130" s="1360"/>
      <c r="O130" s="1360"/>
      <c r="P130" s="1360"/>
      <c r="Q130" s="1360"/>
      <c r="R130" s="1360"/>
      <c r="S130" s="1360"/>
      <c r="T130" s="1360"/>
      <c r="U130" s="1360"/>
      <c r="V130" s="1360"/>
      <c r="W130" s="1360"/>
      <c r="X130" s="1361"/>
      <c r="Y130" s="57"/>
    </row>
    <row r="131" spans="1:25" s="54" customFormat="1" ht="36" customHeight="1">
      <c r="A131" s="57"/>
      <c r="B131" s="1176" t="s">
        <v>103</v>
      </c>
      <c r="C131" s="1176"/>
      <c r="D131" s="1360" t="s">
        <v>129</v>
      </c>
      <c r="E131" s="1360"/>
      <c r="F131" s="1360"/>
      <c r="G131" s="1360"/>
      <c r="H131" s="1360"/>
      <c r="I131" s="1360"/>
      <c r="J131" s="1360"/>
      <c r="K131" s="1360"/>
      <c r="L131" s="1360"/>
      <c r="M131" s="1360"/>
      <c r="N131" s="1360"/>
      <c r="O131" s="1360"/>
      <c r="P131" s="1360"/>
      <c r="Q131" s="1360"/>
      <c r="R131" s="1360"/>
      <c r="S131" s="1360"/>
      <c r="T131" s="1360"/>
      <c r="U131" s="1360"/>
      <c r="V131" s="1360"/>
      <c r="W131" s="1360"/>
      <c r="X131" s="1361"/>
      <c r="Y131" s="57"/>
    </row>
    <row r="132" spans="1:25" s="54" customFormat="1" ht="36" customHeight="1">
      <c r="A132" s="57"/>
      <c r="B132" s="1176"/>
      <c r="C132" s="1176"/>
      <c r="D132" s="1362" t="s">
        <v>130</v>
      </c>
      <c r="E132" s="1362"/>
      <c r="F132" s="1362"/>
      <c r="G132" s="1362"/>
      <c r="H132" s="1362"/>
      <c r="I132" s="1362"/>
      <c r="J132" s="1362"/>
      <c r="K132" s="1362"/>
      <c r="L132" s="1362"/>
      <c r="M132" s="1362"/>
      <c r="N132" s="1362"/>
      <c r="O132" s="1362"/>
      <c r="P132" s="1362"/>
      <c r="Q132" s="1362"/>
      <c r="R132" s="1362"/>
      <c r="S132" s="1362"/>
      <c r="T132" s="1362"/>
      <c r="U132" s="1362"/>
      <c r="V132" s="1362"/>
      <c r="W132" s="1362"/>
      <c r="X132" s="1357"/>
      <c r="Y132" s="57"/>
    </row>
    <row r="133" spans="1:25" s="54" customFormat="1" ht="21.75" customHeight="1">
      <c r="A133" s="57"/>
      <c r="B133" s="1176"/>
      <c r="C133" s="1176"/>
      <c r="D133" s="1353" t="s">
        <v>2017</v>
      </c>
      <c r="E133" s="1354"/>
      <c r="F133" s="1354"/>
      <c r="G133" s="1354"/>
      <c r="H133" s="1354"/>
      <c r="I133" s="1354"/>
      <c r="J133" s="1354"/>
      <c r="K133" s="1354"/>
      <c r="L133" s="1354"/>
      <c r="M133" s="1354"/>
      <c r="N133" s="1354"/>
      <c r="O133" s="1354"/>
      <c r="P133" s="1354"/>
      <c r="Q133" s="1354"/>
      <c r="R133" s="1354"/>
      <c r="S133" s="1354"/>
      <c r="T133" s="1354"/>
      <c r="U133" s="1354"/>
      <c r="V133" s="1354"/>
      <c r="W133" s="1354"/>
      <c r="X133" s="1355"/>
      <c r="Y133" s="57"/>
    </row>
    <row r="134" spans="1:25" s="54" customFormat="1" ht="46.5" customHeight="1">
      <c r="A134" s="107"/>
      <c r="B134" s="1176"/>
      <c r="C134" s="1176"/>
      <c r="D134" s="1363" t="s">
        <v>2018</v>
      </c>
      <c r="E134" s="1364"/>
      <c r="F134" s="1364"/>
      <c r="G134" s="1364"/>
      <c r="H134" s="1364"/>
      <c r="I134" s="1364"/>
      <c r="J134" s="1364"/>
      <c r="K134" s="1364"/>
      <c r="L134" s="1364"/>
      <c r="M134" s="1364"/>
      <c r="N134" s="1364"/>
      <c r="O134" s="1364"/>
      <c r="P134" s="1364"/>
      <c r="Q134" s="1364"/>
      <c r="R134" s="1364"/>
      <c r="S134" s="1364"/>
      <c r="T134" s="1364"/>
      <c r="U134" s="1364"/>
      <c r="V134" s="1364"/>
      <c r="W134" s="1364"/>
      <c r="X134" s="1365"/>
    </row>
    <row r="135" spans="1:25" s="54" customFormat="1" ht="18" customHeight="1">
      <c r="A135" s="107"/>
      <c r="B135" s="122" t="s">
        <v>131</v>
      </c>
      <c r="C135" s="55"/>
      <c r="D135" s="55"/>
      <c r="E135" s="55"/>
      <c r="F135" s="55"/>
      <c r="G135" s="55"/>
      <c r="H135" s="55"/>
      <c r="I135" s="55"/>
      <c r="J135" s="55"/>
      <c r="K135" s="55"/>
      <c r="L135" s="55"/>
      <c r="M135" s="55"/>
      <c r="N135" s="55"/>
      <c r="O135" s="55"/>
      <c r="P135" s="55"/>
      <c r="Q135" s="55"/>
      <c r="R135" s="55"/>
      <c r="S135" s="55"/>
      <c r="T135" s="55"/>
      <c r="U135" s="55"/>
      <c r="V135" s="55"/>
      <c r="W135" s="55"/>
      <c r="X135" s="55"/>
    </row>
    <row r="136" spans="1:25" s="54" customFormat="1" ht="37.5" customHeight="1">
      <c r="A136" s="530"/>
      <c r="B136" s="819" t="s">
        <v>132</v>
      </c>
      <c r="C136" s="819"/>
      <c r="D136" s="819"/>
      <c r="E136" s="819"/>
      <c r="F136" s="819"/>
      <c r="G136" s="819"/>
      <c r="H136" s="819"/>
      <c r="I136" s="819"/>
      <c r="J136" s="819"/>
      <c r="K136" s="819"/>
      <c r="L136" s="819"/>
      <c r="M136" s="819"/>
      <c r="N136" s="819"/>
      <c r="O136" s="819"/>
      <c r="P136" s="819"/>
      <c r="Q136" s="819"/>
      <c r="R136" s="819"/>
      <c r="S136" s="819"/>
      <c r="T136" s="819"/>
      <c r="U136" s="819"/>
      <c r="V136" s="819"/>
      <c r="W136" s="819"/>
      <c r="X136" s="819"/>
    </row>
    <row r="137" spans="1:25" s="54" customFormat="1" ht="36" customHeight="1">
      <c r="A137" s="107"/>
      <c r="B137" s="1356" t="s">
        <v>133</v>
      </c>
      <c r="C137" s="1356"/>
      <c r="D137" s="1356"/>
      <c r="E137" s="1356"/>
      <c r="F137" s="1356"/>
      <c r="G137" s="1356"/>
      <c r="H137" s="1356"/>
      <c r="I137" s="1356"/>
      <c r="J137" s="1356"/>
      <c r="K137" s="1356"/>
      <c r="L137" s="1356"/>
      <c r="M137" s="1356"/>
      <c r="N137" s="1356"/>
      <c r="O137" s="1356"/>
      <c r="P137" s="1356"/>
      <c r="Q137" s="1356"/>
      <c r="R137" s="1356"/>
      <c r="S137" s="1356"/>
      <c r="T137" s="1356"/>
      <c r="U137" s="1356"/>
      <c r="V137" s="1356"/>
      <c r="W137" s="1356"/>
      <c r="X137" s="1356"/>
    </row>
    <row r="138" spans="1:25" s="54" customFormat="1" ht="18" customHeight="1">
      <c r="A138" s="107"/>
      <c r="B138" s="1269" t="s">
        <v>134</v>
      </c>
      <c r="C138" s="1269"/>
      <c r="D138" s="1180"/>
      <c r="E138" s="1180"/>
      <c r="F138" s="1180"/>
      <c r="G138" s="1180"/>
      <c r="H138" s="1180"/>
      <c r="I138" s="1180"/>
      <c r="J138" s="1180"/>
      <c r="K138" s="1180"/>
      <c r="L138" s="1180"/>
      <c r="M138" s="1180"/>
      <c r="N138" s="1269" t="s">
        <v>135</v>
      </c>
      <c r="O138" s="1269"/>
      <c r="P138" s="1269"/>
      <c r="Q138" s="1269"/>
      <c r="R138" s="1269"/>
      <c r="S138" s="1269"/>
      <c r="T138" s="1269"/>
      <c r="U138" s="1269"/>
      <c r="V138" s="1269"/>
      <c r="W138" s="1269"/>
      <c r="X138" s="124"/>
    </row>
    <row r="139" spans="1:25" s="54" customFormat="1" ht="36" customHeight="1">
      <c r="A139" s="107"/>
      <c r="B139" s="1176" t="s">
        <v>103</v>
      </c>
      <c r="C139" s="1176"/>
      <c r="D139" s="1357" t="s">
        <v>136</v>
      </c>
      <c r="E139" s="1358"/>
      <c r="F139" s="1358"/>
      <c r="G139" s="1358"/>
      <c r="H139" s="1358"/>
      <c r="I139" s="1358"/>
      <c r="J139" s="1358"/>
      <c r="K139" s="1358"/>
      <c r="L139" s="1359"/>
      <c r="M139" s="1359"/>
      <c r="N139" s="1184"/>
      <c r="O139" s="1184"/>
      <c r="P139" s="1184"/>
      <c r="Q139" s="1184"/>
      <c r="R139" s="1184"/>
      <c r="S139" s="1184"/>
      <c r="T139" s="1184"/>
      <c r="U139" s="1184"/>
      <c r="V139" s="1184"/>
      <c r="W139" s="1184"/>
      <c r="X139" s="55"/>
    </row>
    <row r="140" spans="1:25" s="54" customFormat="1" ht="36" customHeight="1">
      <c r="A140" s="107"/>
      <c r="B140" s="1176"/>
      <c r="C140" s="1176"/>
      <c r="D140" s="1357" t="s">
        <v>137</v>
      </c>
      <c r="E140" s="1358"/>
      <c r="F140" s="1358"/>
      <c r="G140" s="1358"/>
      <c r="H140" s="1358"/>
      <c r="I140" s="1358"/>
      <c r="J140" s="1358"/>
      <c r="K140" s="1358"/>
      <c r="L140" s="1359"/>
      <c r="M140" s="1359"/>
      <c r="N140" s="1366"/>
      <c r="O140" s="1366"/>
      <c r="P140" s="1366"/>
      <c r="Q140" s="1366"/>
      <c r="R140" s="1366"/>
      <c r="S140" s="1366"/>
      <c r="T140" s="1366"/>
      <c r="U140" s="1366"/>
      <c r="V140" s="1366"/>
      <c r="W140" s="1366"/>
      <c r="X140" s="55"/>
    </row>
    <row r="141" spans="1:25" s="54" customFormat="1" ht="36" customHeight="1">
      <c r="A141" s="107"/>
      <c r="B141" s="1176"/>
      <c r="C141" s="1176"/>
      <c r="D141" s="1357" t="s">
        <v>138</v>
      </c>
      <c r="E141" s="1358"/>
      <c r="F141" s="1358"/>
      <c r="G141" s="1358"/>
      <c r="H141" s="1358"/>
      <c r="I141" s="1358"/>
      <c r="J141" s="1358"/>
      <c r="K141" s="1358"/>
      <c r="L141" s="1359"/>
      <c r="M141" s="1359"/>
      <c r="N141" s="1366"/>
      <c r="O141" s="1366"/>
      <c r="P141" s="1366"/>
      <c r="Q141" s="1366"/>
      <c r="R141" s="1366"/>
      <c r="S141" s="1366"/>
      <c r="T141" s="1366"/>
      <c r="U141" s="1366"/>
      <c r="V141" s="1366"/>
      <c r="W141" s="1366"/>
      <c r="X141" s="55"/>
    </row>
    <row r="142" spans="1:25" s="54" customFormat="1" ht="36" customHeight="1">
      <c r="A142" s="107"/>
      <c r="B142" s="1176"/>
      <c r="C142" s="1176"/>
      <c r="D142" s="1357" t="s">
        <v>139</v>
      </c>
      <c r="E142" s="1358"/>
      <c r="F142" s="1358"/>
      <c r="G142" s="1358"/>
      <c r="H142" s="1358"/>
      <c r="I142" s="1358"/>
      <c r="J142" s="1358"/>
      <c r="K142" s="1358"/>
      <c r="L142" s="1359"/>
      <c r="M142" s="1359"/>
      <c r="N142" s="1184"/>
      <c r="O142" s="1184"/>
      <c r="P142" s="1184"/>
      <c r="Q142" s="1184"/>
      <c r="R142" s="1184"/>
      <c r="S142" s="1184"/>
      <c r="T142" s="1184"/>
      <c r="U142" s="1184"/>
      <c r="V142" s="1184"/>
      <c r="W142" s="1184"/>
      <c r="X142" s="55"/>
    </row>
    <row r="143" spans="1:25" s="54" customFormat="1" ht="36" customHeight="1">
      <c r="A143" s="107"/>
      <c r="B143" s="1176"/>
      <c r="C143" s="1176"/>
      <c r="D143" s="1357" t="s">
        <v>140</v>
      </c>
      <c r="E143" s="1358"/>
      <c r="F143" s="1358"/>
      <c r="G143" s="1358"/>
      <c r="H143" s="1358"/>
      <c r="I143" s="1358"/>
      <c r="J143" s="1358"/>
      <c r="K143" s="1358"/>
      <c r="L143" s="1359"/>
      <c r="M143" s="1359"/>
      <c r="N143" s="1366"/>
      <c r="O143" s="1366"/>
      <c r="P143" s="1366"/>
      <c r="Q143" s="1366"/>
      <c r="R143" s="1366"/>
      <c r="S143" s="1366"/>
      <c r="T143" s="1366"/>
      <c r="U143" s="1366"/>
      <c r="V143" s="1366"/>
      <c r="W143" s="1366"/>
      <c r="X143" s="55"/>
    </row>
    <row r="144" spans="1:25" s="54" customFormat="1" ht="36" customHeight="1">
      <c r="A144" s="107"/>
      <c r="B144" s="1176"/>
      <c r="C144" s="1176"/>
      <c r="D144" s="1357" t="s">
        <v>141</v>
      </c>
      <c r="E144" s="1358"/>
      <c r="F144" s="1358"/>
      <c r="G144" s="1358"/>
      <c r="H144" s="1358"/>
      <c r="I144" s="1358"/>
      <c r="J144" s="1358"/>
      <c r="K144" s="1358"/>
      <c r="L144" s="1359"/>
      <c r="M144" s="1359"/>
      <c r="N144" s="1366"/>
      <c r="O144" s="1366"/>
      <c r="P144" s="1366"/>
      <c r="Q144" s="1366"/>
      <c r="R144" s="1366"/>
      <c r="S144" s="1366"/>
      <c r="T144" s="1366"/>
      <c r="U144" s="1366"/>
      <c r="V144" s="1366"/>
      <c r="W144" s="1366"/>
      <c r="X144" s="55"/>
    </row>
    <row r="145" spans="1:24" s="54" customFormat="1" ht="36" customHeight="1">
      <c r="A145" s="107"/>
      <c r="B145" s="1176"/>
      <c r="C145" s="1176"/>
      <c r="D145" s="1357" t="s">
        <v>142</v>
      </c>
      <c r="E145" s="1358"/>
      <c r="F145" s="1358"/>
      <c r="G145" s="1358"/>
      <c r="H145" s="1358"/>
      <c r="I145" s="1358"/>
      <c r="J145" s="1358"/>
      <c r="K145" s="1358"/>
      <c r="L145" s="1359"/>
      <c r="M145" s="1359"/>
      <c r="N145" s="1366"/>
      <c r="O145" s="1366"/>
      <c r="P145" s="1366"/>
      <c r="Q145" s="1366"/>
      <c r="R145" s="1366"/>
      <c r="S145" s="1366"/>
      <c r="T145" s="1366"/>
      <c r="U145" s="1366"/>
      <c r="V145" s="1366"/>
      <c r="W145" s="1366"/>
      <c r="X145" s="55"/>
    </row>
    <row r="146" spans="1:24" s="54" customFormat="1" ht="36" customHeight="1">
      <c r="A146" s="107"/>
      <c r="B146" s="1176" t="s">
        <v>103</v>
      </c>
      <c r="C146" s="1176"/>
      <c r="D146" s="1357" t="s">
        <v>143</v>
      </c>
      <c r="E146" s="1358"/>
      <c r="F146" s="1358"/>
      <c r="G146" s="1358"/>
      <c r="H146" s="1358"/>
      <c r="I146" s="1358"/>
      <c r="J146" s="1358"/>
      <c r="K146" s="1358"/>
      <c r="L146" s="1359"/>
      <c r="M146" s="1359"/>
      <c r="N146" s="1184" t="s">
        <v>427</v>
      </c>
      <c r="O146" s="1184"/>
      <c r="P146" s="1184"/>
      <c r="Q146" s="1184"/>
      <c r="R146" s="1184"/>
      <c r="S146" s="1184"/>
      <c r="T146" s="1184"/>
      <c r="U146" s="1184"/>
      <c r="V146" s="1184"/>
      <c r="W146" s="1184"/>
      <c r="X146" s="55"/>
    </row>
    <row r="147" spans="1:24" s="54" customFormat="1" ht="36" customHeight="1">
      <c r="A147" s="107"/>
      <c r="B147" s="1176"/>
      <c r="C147" s="1176"/>
      <c r="D147" s="1357" t="s">
        <v>144</v>
      </c>
      <c r="E147" s="1358"/>
      <c r="F147" s="1358"/>
      <c r="G147" s="1358"/>
      <c r="H147" s="1358"/>
      <c r="I147" s="1358"/>
      <c r="J147" s="1358"/>
      <c r="K147" s="1358"/>
      <c r="L147" s="1359"/>
      <c r="M147" s="1359"/>
      <c r="N147" s="1366"/>
      <c r="O147" s="1366"/>
      <c r="P147" s="1366"/>
      <c r="Q147" s="1366"/>
      <c r="R147" s="1366"/>
      <c r="S147" s="1366"/>
      <c r="T147" s="1366"/>
      <c r="U147" s="1366"/>
      <c r="V147" s="1366"/>
      <c r="W147" s="1366"/>
      <c r="X147" s="55"/>
    </row>
    <row r="148" spans="1:24" s="54" customFormat="1" ht="21" customHeight="1">
      <c r="A148" s="107"/>
      <c r="B148" s="1375"/>
      <c r="C148" s="1376"/>
      <c r="D148" s="1367" t="s">
        <v>2020</v>
      </c>
      <c r="E148" s="1368"/>
      <c r="F148" s="1368"/>
      <c r="G148" s="1368"/>
      <c r="H148" s="1368"/>
      <c r="I148" s="1368"/>
      <c r="J148" s="1368"/>
      <c r="K148" s="1368"/>
      <c r="L148" s="1353"/>
      <c r="M148" s="1353"/>
      <c r="N148" s="1369" t="s">
        <v>2021</v>
      </c>
      <c r="O148" s="1370"/>
      <c r="P148" s="1370"/>
      <c r="Q148" s="1370"/>
      <c r="R148" s="1370"/>
      <c r="S148" s="1370"/>
      <c r="T148" s="1370"/>
      <c r="U148" s="1370"/>
      <c r="V148" s="1370"/>
      <c r="W148" s="1370"/>
      <c r="X148" s="55"/>
    </row>
    <row r="149" spans="1:24" s="54" customFormat="1" ht="54" customHeight="1">
      <c r="A149" s="107"/>
      <c r="B149" s="1377"/>
      <c r="C149" s="1378"/>
      <c r="D149" s="1379" t="s">
        <v>2019</v>
      </c>
      <c r="E149" s="1380"/>
      <c r="F149" s="1380"/>
      <c r="G149" s="1380"/>
      <c r="H149" s="1380"/>
      <c r="I149" s="1380"/>
      <c r="J149" s="1380"/>
      <c r="K149" s="1380"/>
      <c r="L149" s="1381"/>
      <c r="M149" s="1381"/>
      <c r="N149" s="1382"/>
      <c r="O149" s="1382"/>
      <c r="P149" s="1382"/>
      <c r="Q149" s="1382"/>
      <c r="R149" s="1382"/>
      <c r="S149" s="1382"/>
      <c r="T149" s="1382"/>
      <c r="U149" s="1382"/>
      <c r="V149" s="1382"/>
      <c r="W149" s="1382"/>
      <c r="X149" s="55"/>
    </row>
    <row r="150" spans="1:24" s="54" customFormat="1" ht="18" customHeight="1">
      <c r="A150" s="107"/>
      <c r="B150" s="122" t="s">
        <v>145</v>
      </c>
      <c r="C150" s="55"/>
      <c r="D150" s="55"/>
      <c r="E150" s="55"/>
      <c r="F150" s="55"/>
      <c r="G150" s="55"/>
      <c r="H150" s="55"/>
      <c r="I150" s="55"/>
      <c r="J150" s="55"/>
      <c r="K150" s="55"/>
      <c r="L150" s="55"/>
      <c r="M150" s="55"/>
      <c r="N150" s="55"/>
      <c r="O150" s="55"/>
      <c r="P150" s="55"/>
      <c r="Q150" s="55"/>
      <c r="R150" s="55"/>
      <c r="S150" s="55"/>
      <c r="T150" s="55"/>
      <c r="U150" s="55"/>
      <c r="V150" s="55"/>
      <c r="W150" s="55"/>
      <c r="X150" s="55"/>
    </row>
    <row r="151" spans="1:24" s="54" customFormat="1" ht="18" customHeight="1">
      <c r="A151" s="107"/>
      <c r="B151" s="55"/>
      <c r="C151" s="55"/>
      <c r="D151" s="55"/>
      <c r="E151" s="55"/>
      <c r="F151" s="55"/>
      <c r="G151" s="55"/>
      <c r="H151" s="55"/>
      <c r="I151" s="55"/>
      <c r="J151" s="55"/>
      <c r="K151" s="55"/>
      <c r="L151" s="55"/>
      <c r="M151" s="55"/>
      <c r="N151" s="55"/>
      <c r="O151" s="55"/>
      <c r="P151" s="55"/>
      <c r="Q151" s="55"/>
      <c r="R151" s="55"/>
      <c r="S151" s="55"/>
      <c r="T151" s="55"/>
      <c r="U151" s="55"/>
      <c r="V151" s="55"/>
      <c r="W151" s="55"/>
      <c r="X151" s="55"/>
    </row>
    <row r="152" spans="1:24" s="54" customFormat="1" ht="18" customHeight="1">
      <c r="A152" s="107" t="s">
        <v>408</v>
      </c>
      <c r="B152" s="55"/>
      <c r="C152" s="55"/>
      <c r="D152" s="55"/>
      <c r="E152" s="55"/>
      <c r="F152" s="55"/>
      <c r="G152" s="55"/>
      <c r="H152" s="55"/>
      <c r="I152" s="55"/>
      <c r="J152" s="55"/>
      <c r="K152" s="55"/>
      <c r="L152" s="55"/>
      <c r="M152" s="55"/>
      <c r="N152" s="55"/>
      <c r="O152" s="55"/>
      <c r="P152" s="55"/>
      <c r="Q152" s="55"/>
      <c r="R152" s="55"/>
      <c r="S152" s="55"/>
      <c r="T152" s="55"/>
      <c r="U152" s="55"/>
      <c r="V152" s="55"/>
      <c r="W152" s="55"/>
      <c r="X152" s="55"/>
    </row>
    <row r="153" spans="1:24" s="54" customFormat="1" ht="18" customHeight="1">
      <c r="A153" s="107" t="s">
        <v>146</v>
      </c>
      <c r="B153" s="55"/>
      <c r="C153" s="55"/>
      <c r="D153" s="55"/>
      <c r="E153" s="55"/>
      <c r="F153" s="55"/>
      <c r="G153" s="55"/>
      <c r="H153" s="55"/>
      <c r="I153" s="55"/>
      <c r="J153" s="55"/>
      <c r="K153" s="55"/>
      <c r="L153" s="55"/>
      <c r="M153" s="55"/>
      <c r="N153" s="55"/>
      <c r="O153" s="55"/>
      <c r="P153" s="55"/>
      <c r="Q153" s="55"/>
      <c r="R153" s="55"/>
      <c r="S153" s="55"/>
      <c r="T153" s="55"/>
      <c r="U153" s="55"/>
      <c r="V153" s="55"/>
      <c r="W153" s="55"/>
      <c r="X153" s="55"/>
    </row>
    <row r="154" spans="1:24" s="54" customFormat="1" ht="45.75" customHeight="1" thickBot="1">
      <c r="A154" s="107"/>
      <c r="B154" s="1356" t="s">
        <v>147</v>
      </c>
      <c r="C154" s="1356"/>
      <c r="D154" s="1356"/>
      <c r="E154" s="1356"/>
      <c r="F154" s="1356"/>
      <c r="G154" s="1356"/>
      <c r="H154" s="1356"/>
      <c r="I154" s="1356"/>
      <c r="J154" s="1356"/>
      <c r="K154" s="1356"/>
      <c r="L154" s="1356"/>
      <c r="M154" s="1356"/>
      <c r="N154" s="1356"/>
      <c r="O154" s="1356"/>
      <c r="P154" s="1356"/>
      <c r="Q154" s="1356"/>
      <c r="R154" s="1356"/>
      <c r="S154" s="1356"/>
      <c r="T154" s="1356"/>
      <c r="U154" s="1356"/>
      <c r="V154" s="1356"/>
      <c r="W154" s="1356"/>
      <c r="X154" s="1356"/>
    </row>
    <row r="155" spans="1:24" s="56" customFormat="1" ht="36" customHeight="1" thickBot="1">
      <c r="A155" s="1373" t="s">
        <v>1561</v>
      </c>
      <c r="B155" s="1374"/>
      <c r="C155" s="1371" t="s">
        <v>412</v>
      </c>
      <c r="D155" s="1371"/>
      <c r="E155" s="1371"/>
      <c r="F155" s="1371"/>
      <c r="G155" s="1371"/>
      <c r="H155" s="1371"/>
      <c r="I155" s="1371"/>
      <c r="J155" s="1371"/>
      <c r="K155" s="1371"/>
      <c r="L155" s="1371"/>
      <c r="M155" s="1371"/>
      <c r="N155" s="1371"/>
      <c r="O155" s="1371"/>
      <c r="P155" s="1371"/>
      <c r="Q155" s="1371"/>
      <c r="R155" s="1371"/>
      <c r="S155" s="1371"/>
      <c r="T155" s="1371"/>
      <c r="U155" s="1371"/>
      <c r="V155" s="1371"/>
      <c r="W155" s="1371"/>
      <c r="X155" s="1371"/>
    </row>
    <row r="156" spans="1:24" s="54" customFormat="1" ht="18" customHeight="1">
      <c r="A156" s="1372" t="s">
        <v>102</v>
      </c>
      <c r="B156" s="1372"/>
      <c r="C156" s="1180" t="s">
        <v>148</v>
      </c>
      <c r="D156" s="1180"/>
      <c r="E156" s="1180"/>
      <c r="F156" s="1180"/>
      <c r="G156" s="1180"/>
      <c r="H156" s="1180"/>
      <c r="I156" s="1180"/>
      <c r="J156" s="1180"/>
      <c r="K156" s="1180"/>
      <c r="L156" s="1180"/>
      <c r="M156" s="1180"/>
      <c r="N156" s="1180"/>
      <c r="O156" s="1180"/>
      <c r="P156" s="1180"/>
      <c r="Q156" s="1180"/>
      <c r="R156" s="1180"/>
      <c r="S156" s="1180"/>
      <c r="T156" s="1180"/>
      <c r="U156" s="1180"/>
      <c r="V156" s="1180"/>
      <c r="W156" s="1180"/>
      <c r="X156" s="1180"/>
    </row>
    <row r="157" spans="1:24" s="54" customFormat="1" ht="36" customHeight="1">
      <c r="A157" s="1176" t="s">
        <v>103</v>
      </c>
      <c r="B157" s="1176"/>
      <c r="C157" s="1186" t="s">
        <v>149</v>
      </c>
      <c r="D157" s="1187"/>
      <c r="E157" s="1187"/>
      <c r="F157" s="1187"/>
      <c r="G157" s="1187"/>
      <c r="H157" s="1187"/>
      <c r="I157" s="1187"/>
      <c r="J157" s="1187"/>
      <c r="K157" s="1187"/>
      <c r="L157" s="1187"/>
      <c r="M157" s="1187"/>
      <c r="N157" s="1187"/>
      <c r="O157" s="1187"/>
      <c r="P157" s="1187"/>
      <c r="Q157" s="1187"/>
      <c r="R157" s="1187"/>
      <c r="S157" s="1187"/>
      <c r="T157" s="1187"/>
      <c r="U157" s="1187"/>
      <c r="V157" s="1187"/>
      <c r="W157" s="1187"/>
      <c r="X157" s="1187"/>
    </row>
    <row r="158" spans="1:24" s="54" customFormat="1" ht="36" customHeight="1">
      <c r="A158" s="1176"/>
      <c r="B158" s="1176"/>
      <c r="C158" s="1181" t="s">
        <v>902</v>
      </c>
      <c r="D158" s="1182"/>
      <c r="E158" s="1182"/>
      <c r="F158" s="1182"/>
      <c r="G158" s="1182"/>
      <c r="H158" s="1182"/>
      <c r="I158" s="1182"/>
      <c r="J158" s="1182"/>
      <c r="K158" s="1182"/>
      <c r="L158" s="1182"/>
      <c r="M158" s="1182"/>
      <c r="N158" s="1182"/>
      <c r="O158" s="1182"/>
      <c r="P158" s="1182"/>
      <c r="Q158" s="1182"/>
      <c r="R158" s="1182"/>
      <c r="S158" s="1182"/>
      <c r="T158" s="1182"/>
      <c r="U158" s="1182"/>
      <c r="V158" s="1182"/>
      <c r="W158" s="1182"/>
      <c r="X158" s="1182"/>
    </row>
    <row r="159" spans="1:24" s="54" customFormat="1" ht="36" customHeight="1">
      <c r="A159" s="1176"/>
      <c r="B159" s="1176"/>
      <c r="C159" s="1186" t="s">
        <v>380</v>
      </c>
      <c r="D159" s="1187"/>
      <c r="E159" s="1187"/>
      <c r="F159" s="1187"/>
      <c r="G159" s="1187"/>
      <c r="H159" s="1187"/>
      <c r="I159" s="1187"/>
      <c r="J159" s="1187"/>
      <c r="K159" s="1187"/>
      <c r="L159" s="1187"/>
      <c r="M159" s="1187"/>
      <c r="N159" s="1187"/>
      <c r="O159" s="1187"/>
      <c r="P159" s="1187"/>
      <c r="Q159" s="1187"/>
      <c r="R159" s="1187"/>
      <c r="S159" s="1187"/>
      <c r="T159" s="1187"/>
      <c r="U159" s="1187"/>
      <c r="V159" s="1187"/>
      <c r="W159" s="1187"/>
      <c r="X159" s="1187"/>
    </row>
    <row r="160" spans="1:24" s="54" customFormat="1" ht="36" customHeight="1">
      <c r="A160" s="1176"/>
      <c r="B160" s="1176"/>
      <c r="C160" s="1186" t="s">
        <v>381</v>
      </c>
      <c r="D160" s="1187"/>
      <c r="E160" s="1187"/>
      <c r="F160" s="1187"/>
      <c r="G160" s="1187"/>
      <c r="H160" s="1187"/>
      <c r="I160" s="1187"/>
      <c r="J160" s="1187"/>
      <c r="K160" s="1187"/>
      <c r="L160" s="1187"/>
      <c r="M160" s="1187"/>
      <c r="N160" s="1187"/>
      <c r="O160" s="1187"/>
      <c r="P160" s="1187"/>
      <c r="Q160" s="1187"/>
      <c r="R160" s="1187"/>
      <c r="S160" s="1187"/>
      <c r="T160" s="1187"/>
      <c r="U160" s="1187"/>
      <c r="V160" s="1187"/>
      <c r="W160" s="1187"/>
      <c r="X160" s="1187"/>
    </row>
    <row r="161" spans="1:24" s="54" customFormat="1" ht="36" customHeight="1">
      <c r="A161" s="1176"/>
      <c r="B161" s="1176"/>
      <c r="C161" s="1186" t="s">
        <v>382</v>
      </c>
      <c r="D161" s="1187"/>
      <c r="E161" s="1187"/>
      <c r="F161" s="1187"/>
      <c r="G161" s="1187"/>
      <c r="H161" s="1187"/>
      <c r="I161" s="1187"/>
      <c r="J161" s="1187"/>
      <c r="K161" s="1187"/>
      <c r="L161" s="1187"/>
      <c r="M161" s="1187"/>
      <c r="N161" s="1187"/>
      <c r="O161" s="1187"/>
      <c r="P161" s="1187"/>
      <c r="Q161" s="1187"/>
      <c r="R161" s="1187"/>
      <c r="S161" s="1187"/>
      <c r="T161" s="1187"/>
      <c r="U161" s="1187"/>
      <c r="V161" s="1187"/>
      <c r="W161" s="1187"/>
      <c r="X161" s="1187"/>
    </row>
    <row r="162" spans="1:24" s="54" customFormat="1" ht="36" customHeight="1">
      <c r="A162" s="1176"/>
      <c r="B162" s="1176"/>
      <c r="C162" s="1186" t="s">
        <v>903</v>
      </c>
      <c r="D162" s="1187"/>
      <c r="E162" s="1187"/>
      <c r="F162" s="1187"/>
      <c r="G162" s="1187"/>
      <c r="H162" s="1187"/>
      <c r="I162" s="1187"/>
      <c r="J162" s="1187"/>
      <c r="K162" s="1187"/>
      <c r="L162" s="1187"/>
      <c r="M162" s="1187"/>
      <c r="N162" s="1187"/>
      <c r="O162" s="1187"/>
      <c r="P162" s="1187"/>
      <c r="Q162" s="1187"/>
      <c r="R162" s="1187"/>
      <c r="S162" s="1187"/>
      <c r="T162" s="1187"/>
      <c r="U162" s="1187"/>
      <c r="V162" s="1187"/>
      <c r="W162" s="1187"/>
      <c r="X162" s="1187"/>
    </row>
    <row r="163" spans="1:24" s="54" customFormat="1" ht="39.6" customHeight="1">
      <c r="A163" s="1176"/>
      <c r="B163" s="1176"/>
      <c r="C163" s="1186" t="s">
        <v>904</v>
      </c>
      <c r="D163" s="1187"/>
      <c r="E163" s="1187"/>
      <c r="F163" s="1187"/>
      <c r="G163" s="1187"/>
      <c r="H163" s="1187"/>
      <c r="I163" s="1187"/>
      <c r="J163" s="1187"/>
      <c r="K163" s="1187"/>
      <c r="L163" s="1187"/>
      <c r="M163" s="1187"/>
      <c r="N163" s="1187"/>
      <c r="O163" s="1187"/>
      <c r="P163" s="1187"/>
      <c r="Q163" s="1187"/>
      <c r="R163" s="1187"/>
      <c r="S163" s="1187"/>
      <c r="T163" s="1187"/>
      <c r="U163" s="1187"/>
      <c r="V163" s="1187"/>
      <c r="W163" s="1187"/>
      <c r="X163" s="1187"/>
    </row>
    <row r="164" spans="1:24" s="54" customFormat="1" ht="36" customHeight="1">
      <c r="A164" s="1176"/>
      <c r="B164" s="1176"/>
      <c r="C164" s="1186" t="s">
        <v>905</v>
      </c>
      <c r="D164" s="1187"/>
      <c r="E164" s="1187"/>
      <c r="F164" s="1187"/>
      <c r="G164" s="1187"/>
      <c r="H164" s="1187"/>
      <c r="I164" s="1187"/>
      <c r="J164" s="1187"/>
      <c r="K164" s="1187"/>
      <c r="L164" s="1187"/>
      <c r="M164" s="1187"/>
      <c r="N164" s="1187"/>
      <c r="O164" s="1187"/>
      <c r="P164" s="1187"/>
      <c r="Q164" s="1187"/>
      <c r="R164" s="1187"/>
      <c r="S164" s="1187"/>
      <c r="T164" s="1187"/>
      <c r="U164" s="1187"/>
      <c r="V164" s="1187"/>
      <c r="W164" s="1187"/>
      <c r="X164" s="1187"/>
    </row>
    <row r="165" spans="1:24" s="54" customFormat="1" ht="36" customHeight="1">
      <c r="A165" s="1176"/>
      <c r="B165" s="1176"/>
      <c r="C165" s="1181" t="s">
        <v>906</v>
      </c>
      <c r="D165" s="1182"/>
      <c r="E165" s="1182"/>
      <c r="F165" s="1182"/>
      <c r="G165" s="1182"/>
      <c r="H165" s="1182"/>
      <c r="I165" s="1182"/>
      <c r="J165" s="1182"/>
      <c r="K165" s="1182"/>
      <c r="L165" s="1182"/>
      <c r="M165" s="1182"/>
      <c r="N165" s="1182"/>
      <c r="O165" s="1182"/>
      <c r="P165" s="1182"/>
      <c r="Q165" s="1182"/>
      <c r="R165" s="1182"/>
      <c r="S165" s="1182"/>
      <c r="T165" s="1182"/>
      <c r="U165" s="1182"/>
      <c r="V165" s="1182"/>
      <c r="W165" s="1182"/>
      <c r="X165" s="1182"/>
    </row>
    <row r="166" spans="1:24" s="54" customFormat="1" ht="18" customHeight="1">
      <c r="A166" s="107"/>
      <c r="B166" s="55"/>
      <c r="C166" s="55"/>
      <c r="D166" s="55"/>
      <c r="E166" s="55"/>
      <c r="F166" s="55"/>
      <c r="G166" s="55"/>
      <c r="H166" s="55"/>
      <c r="I166" s="55"/>
      <c r="J166" s="55"/>
      <c r="K166" s="55"/>
      <c r="L166" s="55"/>
      <c r="M166" s="55"/>
      <c r="N166" s="55"/>
      <c r="O166" s="55"/>
      <c r="P166" s="55"/>
      <c r="Q166" s="55"/>
      <c r="R166" s="55"/>
      <c r="S166" s="55"/>
      <c r="T166" s="55"/>
      <c r="U166" s="55"/>
      <c r="V166" s="55"/>
      <c r="W166" s="55"/>
      <c r="X166" s="55"/>
    </row>
    <row r="167" spans="1:24" s="54" customFormat="1" ht="18" customHeight="1">
      <c r="A167" s="107" t="s">
        <v>150</v>
      </c>
      <c r="B167" s="55"/>
      <c r="C167" s="55"/>
      <c r="D167" s="55"/>
      <c r="E167" s="55"/>
      <c r="F167" s="55"/>
      <c r="G167" s="55"/>
      <c r="H167" s="55"/>
      <c r="I167" s="55"/>
      <c r="J167" s="55"/>
      <c r="K167" s="55"/>
      <c r="L167" s="55"/>
      <c r="M167" s="55"/>
      <c r="N167" s="55"/>
      <c r="O167" s="55"/>
      <c r="P167" s="55"/>
      <c r="Q167" s="55"/>
      <c r="R167" s="55"/>
      <c r="S167" s="55"/>
      <c r="T167" s="55"/>
      <c r="U167" s="55"/>
      <c r="V167" s="55"/>
      <c r="W167" s="55"/>
      <c r="X167" s="55"/>
    </row>
    <row r="168" spans="1:24" s="54" customFormat="1" ht="18" customHeight="1">
      <c r="A168" s="1179" t="s">
        <v>148</v>
      </c>
      <c r="B168" s="1179"/>
      <c r="C168" s="1179"/>
      <c r="D168" s="1179"/>
      <c r="E168" s="1179"/>
      <c r="F168" s="1179"/>
      <c r="G168" s="1179"/>
      <c r="H168" s="1179"/>
      <c r="I168" s="1179"/>
      <c r="J168" s="1179"/>
      <c r="K168" s="1179"/>
      <c r="L168" s="1179"/>
      <c r="M168" s="1179"/>
      <c r="N168" s="1179"/>
      <c r="O168" s="1179"/>
      <c r="P168" s="1179"/>
      <c r="Q168" s="1179"/>
      <c r="R168" s="1179"/>
      <c r="S168" s="1179"/>
      <c r="T168" s="1179"/>
      <c r="U168" s="1179"/>
      <c r="V168" s="1179"/>
      <c r="W168" s="1179"/>
      <c r="X168" s="1179"/>
    </row>
    <row r="169" spans="1:24" s="54" customFormat="1" ht="18" customHeight="1">
      <c r="A169" s="1183" t="s">
        <v>151</v>
      </c>
      <c r="B169" s="1183"/>
      <c r="C169" s="1183"/>
      <c r="D169" s="1188" t="s">
        <v>344</v>
      </c>
      <c r="E169" s="1189"/>
      <c r="F169" s="1189"/>
      <c r="G169" s="125"/>
      <c r="H169" s="1235" t="s">
        <v>103</v>
      </c>
      <c r="I169" s="1176"/>
      <c r="J169" s="1188" t="s">
        <v>345</v>
      </c>
      <c r="K169" s="1189"/>
      <c r="L169" s="1189"/>
      <c r="M169" s="1189"/>
      <c r="N169" s="1235" t="s">
        <v>103</v>
      </c>
      <c r="O169" s="1176"/>
      <c r="P169" s="1188" t="s">
        <v>1948</v>
      </c>
      <c r="Q169" s="1189"/>
      <c r="R169" s="1189"/>
      <c r="S169" s="1191"/>
      <c r="T169" s="1191"/>
      <c r="U169" s="1191"/>
      <c r="V169" s="1191"/>
      <c r="W169" s="1191"/>
      <c r="X169" s="635" t="s">
        <v>348</v>
      </c>
    </row>
    <row r="170" spans="1:24" s="54" customFormat="1" ht="18" customHeight="1">
      <c r="A170" s="1183" t="s">
        <v>152</v>
      </c>
      <c r="B170" s="1183"/>
      <c r="C170" s="1183"/>
      <c r="D170" s="1188" t="s">
        <v>346</v>
      </c>
      <c r="E170" s="1189"/>
      <c r="F170" s="1189"/>
      <c r="G170" s="125"/>
      <c r="H170" s="1235" t="s">
        <v>103</v>
      </c>
      <c r="I170" s="1176"/>
      <c r="J170" s="1188" t="s">
        <v>345</v>
      </c>
      <c r="K170" s="1189"/>
      <c r="L170" s="1189"/>
      <c r="M170" s="1189"/>
      <c r="N170" s="1235"/>
      <c r="O170" s="1176"/>
      <c r="P170" s="1188" t="s">
        <v>1948</v>
      </c>
      <c r="Q170" s="1189"/>
      <c r="R170" s="1189"/>
      <c r="S170" s="1191"/>
      <c r="T170" s="1191"/>
      <c r="U170" s="1191"/>
      <c r="V170" s="1191"/>
      <c r="W170" s="1191"/>
      <c r="X170" s="635" t="s">
        <v>348</v>
      </c>
    </row>
    <row r="171" spans="1:24" s="54" customFormat="1" ht="18" customHeight="1">
      <c r="A171" s="1183" t="s">
        <v>153</v>
      </c>
      <c r="B171" s="1183"/>
      <c r="C171" s="1183"/>
      <c r="D171" s="1184" t="s">
        <v>354</v>
      </c>
      <c r="E171" s="1184"/>
      <c r="F171" s="1184"/>
      <c r="G171" s="1184"/>
      <c r="H171" s="1184"/>
      <c r="I171" s="1184"/>
      <c r="J171" s="1184"/>
      <c r="K171" s="1184"/>
      <c r="L171" s="1184"/>
      <c r="M171" s="1184"/>
      <c r="N171" s="1184"/>
      <c r="O171" s="1184"/>
      <c r="P171" s="1184"/>
      <c r="Q171" s="1184"/>
      <c r="R171" s="1184"/>
      <c r="S171" s="1184"/>
      <c r="T171" s="1184"/>
      <c r="U171" s="1184"/>
      <c r="V171" s="1184"/>
      <c r="W171" s="1184"/>
      <c r="X171" s="1184"/>
    </row>
    <row r="172" spans="1:24" s="54" customFormat="1" ht="18" customHeight="1">
      <c r="A172" s="107"/>
      <c r="B172" s="55"/>
      <c r="C172" s="55"/>
      <c r="D172" s="55"/>
      <c r="E172" s="55"/>
      <c r="F172" s="55"/>
      <c r="G172" s="55"/>
      <c r="H172" s="55"/>
      <c r="I172" s="55"/>
      <c r="J172" s="55"/>
      <c r="K172" s="55"/>
      <c r="L172" s="55"/>
      <c r="M172" s="55"/>
      <c r="N172" s="55"/>
      <c r="O172" s="55"/>
      <c r="P172" s="55"/>
      <c r="Q172" s="55"/>
      <c r="R172" s="55"/>
      <c r="S172" s="55"/>
      <c r="T172" s="55"/>
      <c r="U172" s="55"/>
      <c r="V172" s="55"/>
      <c r="W172" s="55"/>
      <c r="X172" s="55"/>
    </row>
    <row r="173" spans="1:24" s="54" customFormat="1" ht="18" customHeight="1">
      <c r="A173" s="107"/>
      <c r="B173" s="55"/>
      <c r="C173" s="55"/>
      <c r="D173" s="55"/>
      <c r="E173" s="55"/>
      <c r="F173" s="55"/>
      <c r="G173" s="55"/>
      <c r="H173" s="55"/>
      <c r="I173" s="55"/>
      <c r="J173" s="55"/>
      <c r="K173" s="55"/>
      <c r="L173" s="55"/>
      <c r="M173" s="55"/>
      <c r="N173" s="55"/>
      <c r="O173" s="55"/>
      <c r="P173" s="55"/>
      <c r="Q173" s="55"/>
      <c r="R173" s="55"/>
      <c r="S173" s="55"/>
      <c r="T173" s="55"/>
      <c r="U173" s="55"/>
      <c r="V173" s="55"/>
      <c r="W173" s="55"/>
      <c r="X173" s="55"/>
    </row>
    <row r="174" spans="1:24" s="54" customFormat="1" ht="18" customHeight="1">
      <c r="A174" s="107" t="s">
        <v>154</v>
      </c>
      <c r="B174" s="55"/>
      <c r="C174" s="55"/>
      <c r="D174" s="55"/>
      <c r="E174" s="55"/>
      <c r="F174" s="55"/>
      <c r="G174" s="55"/>
      <c r="H174" s="55"/>
      <c r="I174" s="55"/>
      <c r="J174" s="55"/>
      <c r="K174" s="55"/>
      <c r="L174" s="55"/>
      <c r="M174" s="55"/>
      <c r="N174" s="55"/>
      <c r="O174" s="55"/>
      <c r="P174" s="55"/>
      <c r="Q174" s="55"/>
      <c r="R174" s="55"/>
      <c r="S174" s="55"/>
      <c r="T174" s="55"/>
      <c r="U174" s="55"/>
      <c r="V174" s="55"/>
      <c r="W174" s="55"/>
      <c r="X174" s="55"/>
    </row>
    <row r="175" spans="1:24" s="54" customFormat="1" ht="18" customHeight="1">
      <c r="A175" s="107"/>
      <c r="B175" s="55" t="s">
        <v>155</v>
      </c>
      <c r="C175" s="55"/>
      <c r="D175" s="55"/>
      <c r="E175" s="55"/>
      <c r="F175" s="55"/>
      <c r="G175" s="55"/>
      <c r="H175" s="55"/>
      <c r="I175" s="55"/>
      <c r="J175" s="55"/>
      <c r="K175" s="55"/>
      <c r="L175" s="55"/>
      <c r="M175" s="55"/>
      <c r="N175" s="55"/>
      <c r="O175" s="55"/>
      <c r="P175" s="55"/>
      <c r="Q175" s="55"/>
      <c r="R175" s="55"/>
      <c r="S175" s="55"/>
      <c r="T175" s="55"/>
      <c r="U175" s="55"/>
      <c r="V175" s="55"/>
      <c r="W175" s="55"/>
      <c r="X175" s="55"/>
    </row>
    <row r="176" spans="1:24" s="54" customFormat="1" ht="18" customHeight="1">
      <c r="A176" s="1185" t="s">
        <v>102</v>
      </c>
      <c r="B176" s="1185"/>
      <c r="C176" s="1180" t="s">
        <v>148</v>
      </c>
      <c r="D176" s="1180"/>
      <c r="E176" s="1180"/>
      <c r="F176" s="1180"/>
      <c r="G176" s="1180"/>
      <c r="H176" s="1180"/>
      <c r="I176" s="1180"/>
      <c r="J176" s="1180"/>
      <c r="K176" s="1180"/>
      <c r="L176" s="1180"/>
      <c r="M176" s="1180"/>
      <c r="N176" s="1180"/>
      <c r="O176" s="1180"/>
      <c r="P176" s="1180"/>
      <c r="Q176" s="1180"/>
      <c r="R176" s="1180"/>
      <c r="S176" s="1180"/>
      <c r="T176" s="1180"/>
      <c r="U176" s="1180"/>
      <c r="V176" s="1180"/>
      <c r="W176" s="1180"/>
      <c r="X176" s="1180"/>
    </row>
    <row r="177" spans="1:24" s="54" customFormat="1" ht="36" customHeight="1">
      <c r="A177" s="1176" t="s">
        <v>103</v>
      </c>
      <c r="B177" s="1176"/>
      <c r="C177" s="1186" t="s">
        <v>156</v>
      </c>
      <c r="D177" s="1187"/>
      <c r="E177" s="1187"/>
      <c r="F177" s="1187"/>
      <c r="G177" s="1187"/>
      <c r="H177" s="1187"/>
      <c r="I177" s="1187"/>
      <c r="J177" s="1187"/>
      <c r="K177" s="1187"/>
      <c r="L177" s="1187"/>
      <c r="M177" s="1187"/>
      <c r="N177" s="1187"/>
      <c r="O177" s="1187"/>
      <c r="P177" s="1187"/>
      <c r="Q177" s="1187"/>
      <c r="R177" s="1187"/>
      <c r="S177" s="1187"/>
      <c r="T177" s="1187"/>
      <c r="U177" s="1187"/>
      <c r="V177" s="1187"/>
      <c r="W177" s="1187"/>
      <c r="X177" s="1187"/>
    </row>
    <row r="178" spans="1:24" s="54" customFormat="1" ht="36" customHeight="1">
      <c r="A178" s="1176"/>
      <c r="B178" s="1176"/>
      <c r="C178" s="1181" t="s">
        <v>383</v>
      </c>
      <c r="D178" s="1182"/>
      <c r="E178" s="1182"/>
      <c r="F178" s="1182"/>
      <c r="G178" s="1182"/>
      <c r="H178" s="1182"/>
      <c r="I178" s="1182"/>
      <c r="J178" s="1182"/>
      <c r="K178" s="1182"/>
      <c r="L178" s="1182"/>
      <c r="M178" s="1182"/>
      <c r="N178" s="1182"/>
      <c r="O178" s="1182"/>
      <c r="P178" s="1182"/>
      <c r="Q178" s="1182"/>
      <c r="R178" s="1182"/>
      <c r="S178" s="1182"/>
      <c r="T178" s="1182"/>
      <c r="U178" s="1182"/>
      <c r="V178" s="1182"/>
      <c r="W178" s="1182"/>
      <c r="X178" s="1182"/>
    </row>
    <row r="179" spans="1:24" s="54" customFormat="1" ht="36" customHeight="1">
      <c r="A179" s="1176"/>
      <c r="B179" s="1176"/>
      <c r="C179" s="1181" t="s">
        <v>385</v>
      </c>
      <c r="D179" s="1182"/>
      <c r="E179" s="1182"/>
      <c r="F179" s="1182"/>
      <c r="G179" s="1182"/>
      <c r="H179" s="1182"/>
      <c r="I179" s="1182"/>
      <c r="J179" s="1182"/>
      <c r="K179" s="1182"/>
      <c r="L179" s="1182"/>
      <c r="M179" s="1182"/>
      <c r="N179" s="1182"/>
      <c r="O179" s="1182"/>
      <c r="P179" s="1182"/>
      <c r="Q179" s="1182"/>
      <c r="R179" s="1182"/>
      <c r="S179" s="1182"/>
      <c r="T179" s="1182"/>
      <c r="U179" s="1182"/>
      <c r="V179" s="1182"/>
      <c r="W179" s="1182"/>
      <c r="X179" s="1182"/>
    </row>
    <row r="180" spans="1:24" s="54" customFormat="1" ht="36" customHeight="1">
      <c r="A180" s="1176" t="s">
        <v>103</v>
      </c>
      <c r="B180" s="1176"/>
      <c r="C180" s="1181" t="s">
        <v>386</v>
      </c>
      <c r="D180" s="1182"/>
      <c r="E180" s="1182"/>
      <c r="F180" s="1182"/>
      <c r="G180" s="1182"/>
      <c r="H180" s="1182"/>
      <c r="I180" s="1182"/>
      <c r="J180" s="1182"/>
      <c r="K180" s="1182"/>
      <c r="L180" s="1182"/>
      <c r="M180" s="1182"/>
      <c r="N180" s="1182"/>
      <c r="O180" s="1182"/>
      <c r="P180" s="1182"/>
      <c r="Q180" s="1182"/>
      <c r="R180" s="1182"/>
      <c r="S180" s="1182"/>
      <c r="T180" s="1182"/>
      <c r="U180" s="1182"/>
      <c r="V180" s="1182"/>
      <c r="W180" s="1182"/>
      <c r="X180" s="1182"/>
    </row>
    <row r="181" spans="1:24" s="54" customFormat="1" ht="36" customHeight="1">
      <c r="A181" s="1176"/>
      <c r="B181" s="1176"/>
      <c r="C181" s="1181" t="s">
        <v>387</v>
      </c>
      <c r="D181" s="1182"/>
      <c r="E181" s="1182"/>
      <c r="F181" s="1182"/>
      <c r="G181" s="1182"/>
      <c r="H181" s="1182"/>
      <c r="I181" s="1182"/>
      <c r="J181" s="1182"/>
      <c r="K181" s="1182"/>
      <c r="L181" s="1182"/>
      <c r="M181" s="1182"/>
      <c r="N181" s="1182"/>
      <c r="O181" s="1182"/>
      <c r="P181" s="1182"/>
      <c r="Q181" s="1182"/>
      <c r="R181" s="1182"/>
      <c r="S181" s="1182"/>
      <c r="T181" s="1182"/>
      <c r="U181" s="1182"/>
      <c r="V181" s="1182"/>
      <c r="W181" s="1182"/>
      <c r="X181" s="1182"/>
    </row>
    <row r="182" spans="1:24" s="54" customFormat="1" ht="36" customHeight="1">
      <c r="A182" s="1176"/>
      <c r="B182" s="1176"/>
      <c r="C182" s="1181" t="s">
        <v>388</v>
      </c>
      <c r="D182" s="1182"/>
      <c r="E182" s="1182"/>
      <c r="F182" s="1182"/>
      <c r="G182" s="1182"/>
      <c r="H182" s="1182"/>
      <c r="I182" s="1182"/>
      <c r="J182" s="1182"/>
      <c r="K182" s="1182"/>
      <c r="L182" s="1182"/>
      <c r="M182" s="1182"/>
      <c r="N182" s="1182"/>
      <c r="O182" s="1182"/>
      <c r="P182" s="1182"/>
      <c r="Q182" s="1182"/>
      <c r="R182" s="1182"/>
      <c r="S182" s="1182"/>
      <c r="T182" s="1182"/>
      <c r="U182" s="1182"/>
      <c r="V182" s="1182"/>
      <c r="W182" s="1182"/>
      <c r="X182" s="1182"/>
    </row>
    <row r="183" spans="1:24" s="54" customFormat="1" ht="36" customHeight="1">
      <c r="A183" s="1176" t="s">
        <v>103</v>
      </c>
      <c r="B183" s="1176"/>
      <c r="C183" s="1181" t="s">
        <v>389</v>
      </c>
      <c r="D183" s="1182"/>
      <c r="E183" s="1182"/>
      <c r="F183" s="1182"/>
      <c r="G183" s="1182"/>
      <c r="H183" s="1182"/>
      <c r="I183" s="1182"/>
      <c r="J183" s="1182"/>
      <c r="K183" s="1182"/>
      <c r="L183" s="1182"/>
      <c r="M183" s="1182"/>
      <c r="N183" s="1182"/>
      <c r="O183" s="1182"/>
      <c r="P183" s="1182"/>
      <c r="Q183" s="1182"/>
      <c r="R183" s="1182"/>
      <c r="S183" s="1182"/>
      <c r="T183" s="1182"/>
      <c r="U183" s="1182"/>
      <c r="V183" s="1182"/>
      <c r="W183" s="1182"/>
      <c r="X183" s="1182"/>
    </row>
    <row r="184" spans="1:24" s="54" customFormat="1" ht="36" customHeight="1">
      <c r="A184" s="1176"/>
      <c r="B184" s="1176"/>
      <c r="C184" s="1181" t="s">
        <v>390</v>
      </c>
      <c r="D184" s="1182"/>
      <c r="E184" s="1182"/>
      <c r="F184" s="1182"/>
      <c r="G184" s="1182"/>
      <c r="H184" s="1182"/>
      <c r="I184" s="1182"/>
      <c r="J184" s="1182"/>
      <c r="K184" s="1182"/>
      <c r="L184" s="1182"/>
      <c r="M184" s="1182"/>
      <c r="N184" s="1182"/>
      <c r="O184" s="1182"/>
      <c r="P184" s="1182"/>
      <c r="Q184" s="1182"/>
      <c r="R184" s="1182"/>
      <c r="S184" s="1182"/>
      <c r="T184" s="1182"/>
      <c r="U184" s="1182"/>
      <c r="V184" s="1182"/>
      <c r="W184" s="1182"/>
      <c r="X184" s="1182"/>
    </row>
    <row r="185" spans="1:24" s="54" customFormat="1" ht="36" customHeight="1">
      <c r="A185" s="1176" t="s">
        <v>103</v>
      </c>
      <c r="B185" s="1176"/>
      <c r="C185" s="1181" t="s">
        <v>384</v>
      </c>
      <c r="D185" s="1182"/>
      <c r="E185" s="1182"/>
      <c r="F185" s="1182"/>
      <c r="G185" s="1182"/>
      <c r="H185" s="1182"/>
      <c r="I185" s="1182"/>
      <c r="J185" s="1182"/>
      <c r="K185" s="1182"/>
      <c r="L185" s="1182"/>
      <c r="M185" s="1182"/>
      <c r="N185" s="1182"/>
      <c r="O185" s="1182"/>
      <c r="P185" s="1182"/>
      <c r="Q185" s="1182"/>
      <c r="R185" s="1182"/>
      <c r="S185" s="1182"/>
      <c r="T185" s="1182"/>
      <c r="U185" s="1182"/>
      <c r="V185" s="1182"/>
      <c r="W185" s="1182"/>
      <c r="X185" s="1182"/>
    </row>
    <row r="186" spans="1:24" s="54" customFormat="1" ht="36" customHeight="1">
      <c r="A186" s="1176"/>
      <c r="B186" s="1176"/>
      <c r="C186" s="1233" t="s">
        <v>157</v>
      </c>
      <c r="D186" s="1234"/>
      <c r="E186" s="1234"/>
      <c r="F186" s="1234"/>
      <c r="G186" s="1234"/>
      <c r="H186" s="1234"/>
      <c r="I186" s="1234"/>
      <c r="J186" s="1234"/>
      <c r="K186" s="1234"/>
      <c r="L186" s="1234"/>
      <c r="M186" s="1234"/>
      <c r="N186" s="1234"/>
      <c r="O186" s="1234"/>
      <c r="P186" s="1234"/>
      <c r="Q186" s="1234"/>
      <c r="R186" s="1234"/>
      <c r="S186" s="1234"/>
      <c r="T186" s="1234"/>
      <c r="U186" s="1234"/>
      <c r="V186" s="1234"/>
      <c r="W186" s="1234"/>
      <c r="X186" s="1234"/>
    </row>
    <row r="187" spans="1:24" s="58" customFormat="1" ht="19.899999999999999" customHeight="1">
      <c r="A187" s="1195" t="s">
        <v>1957</v>
      </c>
      <c r="B187" s="1195"/>
      <c r="C187" s="1221"/>
      <c r="D187" s="1221"/>
      <c r="E187" s="1221"/>
      <c r="F187" s="1221"/>
      <c r="G187" s="1221"/>
      <c r="H187" s="1221"/>
      <c r="I187" s="1221"/>
      <c r="J187" s="1221"/>
      <c r="K187" s="1221"/>
      <c r="L187" s="1221"/>
      <c r="M187" s="1221"/>
      <c r="N187" s="1221"/>
      <c r="O187" s="1221"/>
      <c r="P187" s="1221"/>
      <c r="Q187" s="1221"/>
      <c r="R187" s="1221"/>
      <c r="S187" s="1221"/>
      <c r="T187" s="1221"/>
      <c r="U187" s="1221"/>
      <c r="V187" s="1221"/>
      <c r="W187" s="1221"/>
      <c r="X187" s="1221"/>
    </row>
    <row r="188" spans="1:24" s="54" customFormat="1" ht="19.899999999999999" customHeight="1">
      <c r="A188" s="1195" t="s">
        <v>1958</v>
      </c>
      <c r="B188" s="1195"/>
      <c r="C188" s="1195"/>
      <c r="D188" s="1195"/>
      <c r="E188" s="1195"/>
      <c r="F188" s="1195"/>
      <c r="G188" s="1195"/>
      <c r="H188" s="1195"/>
      <c r="I188" s="1195"/>
      <c r="J188" s="1195"/>
      <c r="K188" s="1195"/>
      <c r="L188" s="1195"/>
      <c r="M188" s="1195"/>
      <c r="N188" s="1195"/>
      <c r="O188" s="1195"/>
      <c r="P188" s="1195"/>
      <c r="Q188" s="1195"/>
      <c r="R188" s="1195"/>
      <c r="S188" s="1195"/>
      <c r="T188" s="1195"/>
      <c r="U188" s="1195"/>
      <c r="V188" s="1195"/>
      <c r="W188" s="1195"/>
      <c r="X188" s="1195"/>
    </row>
    <row r="189" spans="1:24" s="54" customFormat="1" ht="18" customHeight="1">
      <c r="A189" s="126"/>
      <c r="B189" s="127" t="s">
        <v>54</v>
      </c>
      <c r="C189" s="122" t="s">
        <v>1959</v>
      </c>
      <c r="D189" s="122"/>
      <c r="E189" s="122"/>
      <c r="F189" s="122"/>
      <c r="G189" s="122"/>
      <c r="H189" s="122"/>
      <c r="I189" s="122"/>
      <c r="J189" s="122"/>
      <c r="K189" s="122"/>
      <c r="L189" s="122"/>
      <c r="M189" s="122"/>
      <c r="N189" s="122"/>
      <c r="O189" s="122"/>
      <c r="P189" s="122"/>
      <c r="Q189" s="122"/>
      <c r="R189" s="122"/>
      <c r="S189" s="122"/>
      <c r="T189" s="122"/>
      <c r="U189" s="122"/>
      <c r="V189" s="122"/>
      <c r="W189" s="122"/>
      <c r="X189" s="122"/>
    </row>
    <row r="190" spans="1:24" s="56" customFormat="1" ht="17.45" customHeight="1">
      <c r="A190" s="128"/>
      <c r="B190" s="129" t="s">
        <v>54</v>
      </c>
      <c r="C190" s="1222" t="s">
        <v>158</v>
      </c>
      <c r="D190" s="1222"/>
      <c r="E190" s="1222"/>
      <c r="F190" s="1222"/>
      <c r="G190" s="1222"/>
      <c r="H190" s="1222"/>
      <c r="I190" s="1222"/>
      <c r="J190" s="1222"/>
      <c r="K190" s="1222"/>
      <c r="L190" s="1222"/>
      <c r="M190" s="1222"/>
      <c r="N190" s="1222"/>
      <c r="O190" s="1222"/>
      <c r="P190" s="1222"/>
      <c r="Q190" s="1222"/>
      <c r="R190" s="1222"/>
      <c r="S190" s="1222"/>
      <c r="T190" s="1222"/>
      <c r="U190" s="1222"/>
      <c r="V190" s="1222"/>
      <c r="W190" s="1222"/>
      <c r="X190" s="1222"/>
    </row>
    <row r="191" spans="1:24" s="54" customFormat="1" ht="18" customHeight="1">
      <c r="A191" s="107"/>
      <c r="B191" s="55"/>
      <c r="C191" s="55"/>
      <c r="D191" s="55"/>
      <c r="E191" s="55"/>
      <c r="F191" s="55"/>
      <c r="G191" s="55"/>
      <c r="H191" s="55"/>
      <c r="I191" s="55"/>
      <c r="J191" s="55"/>
      <c r="K191" s="55"/>
      <c r="L191" s="55"/>
      <c r="M191" s="55"/>
      <c r="N191" s="55"/>
      <c r="O191" s="55"/>
      <c r="P191" s="55"/>
      <c r="Q191" s="55"/>
      <c r="R191" s="55"/>
      <c r="S191" s="55"/>
      <c r="T191" s="55"/>
      <c r="U191" s="55"/>
      <c r="V191" s="55"/>
      <c r="W191" s="55"/>
      <c r="X191" s="55"/>
    </row>
    <row r="192" spans="1:24" s="54" customFormat="1" ht="18" customHeight="1">
      <c r="A192" s="107"/>
      <c r="B192" s="55"/>
      <c r="C192" s="55"/>
      <c r="D192" s="55"/>
      <c r="E192" s="55"/>
      <c r="F192" s="55"/>
      <c r="G192" s="55"/>
      <c r="H192" s="55"/>
      <c r="I192" s="55"/>
      <c r="J192" s="55"/>
      <c r="K192" s="55"/>
      <c r="L192" s="55"/>
      <c r="M192" s="55"/>
      <c r="N192" s="55"/>
      <c r="O192" s="55"/>
      <c r="P192" s="55"/>
      <c r="Q192" s="55"/>
      <c r="R192" s="55"/>
      <c r="S192" s="55"/>
      <c r="T192" s="55"/>
      <c r="U192" s="55"/>
      <c r="V192" s="55"/>
      <c r="W192" s="55"/>
      <c r="X192" s="55"/>
    </row>
    <row r="193" spans="1:24" s="59" customFormat="1" ht="36" customHeight="1">
      <c r="A193" s="1223" t="s">
        <v>409</v>
      </c>
      <c r="B193" s="1223"/>
      <c r="C193" s="1223"/>
      <c r="D193" s="1223"/>
      <c r="E193" s="1223"/>
      <c r="F193" s="1223"/>
      <c r="G193" s="1223"/>
      <c r="H193" s="1223"/>
      <c r="I193" s="1223"/>
      <c r="J193" s="1223"/>
      <c r="K193" s="1223"/>
      <c r="L193" s="1223"/>
      <c r="M193" s="1223"/>
      <c r="N193" s="1223"/>
      <c r="O193" s="1223"/>
      <c r="P193" s="1223"/>
      <c r="Q193" s="1223"/>
      <c r="R193" s="1223"/>
      <c r="S193" s="1223"/>
      <c r="T193" s="1223"/>
      <c r="U193" s="1223"/>
      <c r="V193" s="1223"/>
      <c r="W193" s="1223"/>
      <c r="X193" s="1223"/>
    </row>
    <row r="194" spans="1:24" s="54" customFormat="1" ht="18" customHeight="1">
      <c r="A194" s="107"/>
      <c r="B194" s="1224" t="s">
        <v>159</v>
      </c>
      <c r="C194" s="1225"/>
      <c r="D194" s="1225"/>
      <c r="E194" s="1225"/>
      <c r="F194" s="1225"/>
      <c r="G194" s="1225"/>
      <c r="H194" s="1225"/>
      <c r="I194" s="1225"/>
      <c r="J194" s="1225"/>
      <c r="K194" s="1225"/>
      <c r="L194" s="1225"/>
      <c r="M194" s="1225"/>
      <c r="N194" s="1225"/>
      <c r="O194" s="1225"/>
      <c r="P194" s="1225"/>
      <c r="Q194" s="1225"/>
      <c r="R194" s="1225"/>
      <c r="S194" s="1225"/>
      <c r="T194" s="1225"/>
      <c r="U194" s="1225"/>
      <c r="V194" s="1225"/>
      <c r="W194" s="1226"/>
      <c r="X194" s="55"/>
    </row>
    <row r="195" spans="1:24" s="54" customFormat="1" ht="18" customHeight="1">
      <c r="A195" s="107"/>
      <c r="B195" s="1227"/>
      <c r="C195" s="1228"/>
      <c r="D195" s="1228"/>
      <c r="E195" s="1228"/>
      <c r="F195" s="1228"/>
      <c r="G195" s="1228"/>
      <c r="H195" s="1228"/>
      <c r="I195" s="1228"/>
      <c r="J195" s="1228"/>
      <c r="K195" s="1228"/>
      <c r="L195" s="1228"/>
      <c r="M195" s="1228"/>
      <c r="N195" s="1228"/>
      <c r="O195" s="1228"/>
      <c r="P195" s="1228"/>
      <c r="Q195" s="1228"/>
      <c r="R195" s="1228"/>
      <c r="S195" s="1228"/>
      <c r="T195" s="1228"/>
      <c r="U195" s="1228"/>
      <c r="V195" s="1228"/>
      <c r="W195" s="1229"/>
      <c r="X195" s="55"/>
    </row>
    <row r="196" spans="1:24" s="54" customFormat="1" ht="115.35" customHeight="1">
      <c r="A196" s="107"/>
      <c r="B196" s="1227"/>
      <c r="C196" s="1228"/>
      <c r="D196" s="1228"/>
      <c r="E196" s="1228"/>
      <c r="F196" s="1228"/>
      <c r="G196" s="1228"/>
      <c r="H196" s="1228"/>
      <c r="I196" s="1228"/>
      <c r="J196" s="1228"/>
      <c r="K196" s="1228"/>
      <c r="L196" s="1228"/>
      <c r="M196" s="1228"/>
      <c r="N196" s="1228"/>
      <c r="O196" s="1228"/>
      <c r="P196" s="1228"/>
      <c r="Q196" s="1228"/>
      <c r="R196" s="1228"/>
      <c r="S196" s="1228"/>
      <c r="T196" s="1228"/>
      <c r="U196" s="1228"/>
      <c r="V196" s="1228"/>
      <c r="W196" s="1229"/>
      <c r="X196" s="55"/>
    </row>
    <row r="197" spans="1:24" s="54" customFormat="1" ht="157.5" customHeight="1">
      <c r="A197" s="107"/>
      <c r="B197" s="1230"/>
      <c r="C197" s="1231"/>
      <c r="D197" s="1231"/>
      <c r="E197" s="1231"/>
      <c r="F197" s="1231"/>
      <c r="G197" s="1231"/>
      <c r="H197" s="1231"/>
      <c r="I197" s="1231"/>
      <c r="J197" s="1231"/>
      <c r="K197" s="1231"/>
      <c r="L197" s="1231"/>
      <c r="M197" s="1231"/>
      <c r="N197" s="1231"/>
      <c r="O197" s="1231"/>
      <c r="P197" s="1231"/>
      <c r="Q197" s="1231"/>
      <c r="R197" s="1231"/>
      <c r="S197" s="1231"/>
      <c r="T197" s="1231"/>
      <c r="U197" s="1231"/>
      <c r="V197" s="1231"/>
      <c r="W197" s="1232"/>
      <c r="X197" s="55"/>
    </row>
    <row r="198" spans="1:24" s="54" customFormat="1" ht="18" customHeight="1">
      <c r="A198" s="107"/>
      <c r="B198" s="55"/>
      <c r="C198" s="55"/>
      <c r="D198" s="55"/>
      <c r="E198" s="55"/>
      <c r="F198" s="55"/>
      <c r="G198" s="55"/>
      <c r="H198" s="55"/>
      <c r="I198" s="55"/>
      <c r="J198" s="55"/>
      <c r="K198" s="55"/>
      <c r="L198" s="55"/>
      <c r="M198" s="55"/>
      <c r="N198" s="55"/>
      <c r="O198" s="55"/>
      <c r="P198" s="55"/>
      <c r="Q198" s="55"/>
      <c r="R198" s="55"/>
      <c r="S198" s="55"/>
      <c r="T198" s="55"/>
      <c r="U198" s="55"/>
      <c r="V198" s="55"/>
      <c r="W198" s="55"/>
      <c r="X198" s="55"/>
    </row>
    <row r="199" spans="1:24" s="54" customFormat="1" ht="18" customHeight="1">
      <c r="A199" s="107" t="s">
        <v>410</v>
      </c>
      <c r="B199" s="55"/>
      <c r="C199" s="55"/>
      <c r="D199" s="55"/>
      <c r="E199" s="55"/>
      <c r="F199" s="55"/>
      <c r="G199" s="55"/>
      <c r="H199" s="55"/>
      <c r="I199" s="55"/>
      <c r="J199" s="55"/>
      <c r="K199" s="55"/>
      <c r="L199" s="55"/>
      <c r="M199" s="55"/>
      <c r="N199" s="55"/>
      <c r="O199" s="55"/>
      <c r="P199" s="55"/>
      <c r="Q199" s="55"/>
      <c r="R199" s="55"/>
      <c r="S199" s="55"/>
      <c r="T199" s="55"/>
      <c r="U199" s="55"/>
      <c r="V199" s="55"/>
      <c r="W199" s="55"/>
      <c r="X199" s="55"/>
    </row>
    <row r="200" spans="1:24" s="54" customFormat="1" ht="18" customHeight="1">
      <c r="A200" s="1483" t="s">
        <v>1564</v>
      </c>
      <c r="B200" s="1483"/>
      <c r="C200" s="1483"/>
      <c r="D200" s="1483"/>
      <c r="E200" s="1483"/>
      <c r="F200" s="1483"/>
      <c r="G200" s="533"/>
      <c r="H200" s="1484" t="s">
        <v>1565</v>
      </c>
      <c r="I200" s="1484"/>
      <c r="J200" s="1484"/>
      <c r="K200" s="1483" t="s">
        <v>1566</v>
      </c>
      <c r="L200" s="1483"/>
      <c r="M200" s="1483"/>
      <c r="N200" s="1483"/>
      <c r="O200" s="1483"/>
      <c r="P200" s="533"/>
      <c r="Q200" s="533"/>
      <c r="R200" s="533"/>
      <c r="S200" s="533"/>
      <c r="T200" s="533"/>
      <c r="U200" s="533"/>
      <c r="V200" s="533"/>
      <c r="W200" s="533"/>
      <c r="X200" s="55"/>
    </row>
    <row r="201" spans="1:24" s="54" customFormat="1" ht="13.9" customHeight="1">
      <c r="A201" s="107"/>
      <c r="B201" s="55"/>
      <c r="C201" s="55"/>
      <c r="D201" s="55"/>
      <c r="E201" s="55"/>
      <c r="F201" s="55"/>
      <c r="G201" s="55"/>
      <c r="H201" s="55"/>
      <c r="I201" s="55"/>
      <c r="J201" s="55"/>
      <c r="K201" s="55"/>
      <c r="L201" s="55"/>
      <c r="M201" s="55"/>
      <c r="N201" s="55"/>
      <c r="O201" s="55"/>
      <c r="P201" s="55"/>
      <c r="Q201" s="55"/>
      <c r="R201" s="55"/>
      <c r="S201" s="55"/>
      <c r="T201" s="55"/>
      <c r="U201" s="55"/>
      <c r="V201" s="55"/>
      <c r="W201" s="55"/>
      <c r="X201" s="55"/>
    </row>
    <row r="202" spans="1:24" s="54" customFormat="1" ht="18" customHeight="1">
      <c r="A202" s="107" t="s">
        <v>160</v>
      </c>
      <c r="B202" s="55"/>
      <c r="C202" s="55"/>
      <c r="D202" s="55"/>
      <c r="E202" s="55"/>
      <c r="F202" s="55"/>
      <c r="G202" s="55"/>
      <c r="H202" s="55"/>
      <c r="I202" s="55"/>
      <c r="J202" s="55"/>
      <c r="K202" s="55"/>
      <c r="L202" s="55"/>
      <c r="M202" s="55"/>
      <c r="N202" s="55"/>
      <c r="O202" s="55"/>
      <c r="P202" s="55"/>
      <c r="Q202" s="55"/>
      <c r="R202" s="55"/>
      <c r="S202" s="55"/>
      <c r="T202" s="55"/>
      <c r="U202" s="55"/>
      <c r="V202" s="55"/>
      <c r="W202" s="55"/>
      <c r="X202" s="55"/>
    </row>
    <row r="203" spans="1:24" s="54" customFormat="1" ht="10.15" customHeight="1">
      <c r="A203" s="107"/>
      <c r="B203" s="55"/>
      <c r="C203" s="55"/>
      <c r="D203" s="55"/>
      <c r="E203" s="55"/>
      <c r="F203" s="55"/>
      <c r="G203" s="55"/>
      <c r="H203" s="55"/>
      <c r="I203" s="55"/>
      <c r="J203" s="55"/>
      <c r="K203" s="55"/>
      <c r="L203" s="55"/>
      <c r="M203" s="55"/>
      <c r="N203" s="55"/>
      <c r="O203" s="55"/>
      <c r="P203" s="55"/>
      <c r="Q203" s="55"/>
      <c r="R203" s="55"/>
      <c r="S203" s="55"/>
      <c r="T203" s="55"/>
      <c r="U203" s="55"/>
      <c r="V203" s="55"/>
      <c r="W203" s="55"/>
      <c r="X203" s="55"/>
    </row>
    <row r="204" spans="1:24" s="54" customFormat="1" ht="18" customHeight="1">
      <c r="A204" s="1179"/>
      <c r="B204" s="1179"/>
      <c r="C204" s="1180" t="s">
        <v>161</v>
      </c>
      <c r="D204" s="1180"/>
      <c r="E204" s="1180"/>
      <c r="F204" s="1180"/>
      <c r="G204" s="1180"/>
      <c r="H204" s="1180"/>
      <c r="I204" s="1180"/>
      <c r="J204" s="1269" t="s">
        <v>162</v>
      </c>
      <c r="K204" s="1269"/>
      <c r="L204" s="1269"/>
      <c r="M204" s="1269"/>
      <c r="N204" s="1269"/>
      <c r="O204" s="1269"/>
      <c r="P204" s="1269"/>
      <c r="Q204" s="121"/>
      <c r="R204" s="1351" t="s">
        <v>163</v>
      </c>
      <c r="S204" s="1386"/>
      <c r="T204" s="1386"/>
      <c r="U204" s="1386"/>
      <c r="V204" s="1386"/>
      <c r="W204" s="1386"/>
      <c r="X204" s="1387"/>
    </row>
    <row r="205" spans="1:24" s="54" customFormat="1" ht="20.25" customHeight="1">
      <c r="A205" s="1398" t="s">
        <v>164</v>
      </c>
      <c r="B205" s="1398"/>
      <c r="C205" s="1477" t="s">
        <v>165</v>
      </c>
      <c r="D205" s="1478"/>
      <c r="E205" s="1478"/>
      <c r="F205" s="1478"/>
      <c r="G205" s="1478"/>
      <c r="H205" s="1478"/>
      <c r="I205" s="1479"/>
      <c r="J205" s="1388" t="s">
        <v>907</v>
      </c>
      <c r="K205" s="1388"/>
      <c r="L205" s="1388"/>
      <c r="M205" s="1388"/>
      <c r="N205" s="1388"/>
      <c r="O205" s="1388"/>
      <c r="P205" s="1388"/>
      <c r="Q205" s="345"/>
      <c r="R205" s="1383">
        <v>300000</v>
      </c>
      <c r="S205" s="1384"/>
      <c r="T205" s="1384"/>
      <c r="U205" s="1384"/>
      <c r="V205" s="1384"/>
      <c r="W205" s="1384"/>
      <c r="X205" s="1385"/>
    </row>
    <row r="206" spans="1:24" s="54" customFormat="1" ht="20.25" customHeight="1">
      <c r="A206" s="1398"/>
      <c r="B206" s="1398"/>
      <c r="C206" s="1480"/>
      <c r="D206" s="1481"/>
      <c r="E206" s="1481"/>
      <c r="F206" s="1481"/>
      <c r="G206" s="1481"/>
      <c r="H206" s="1481"/>
      <c r="I206" s="1482"/>
      <c r="J206" s="1474" t="s">
        <v>908</v>
      </c>
      <c r="K206" s="1475"/>
      <c r="L206" s="1475"/>
      <c r="M206" s="1475"/>
      <c r="N206" s="1475"/>
      <c r="O206" s="1475"/>
      <c r="P206" s="1476"/>
      <c r="Q206" s="345"/>
      <c r="R206" s="1383">
        <v>30000</v>
      </c>
      <c r="S206" s="1384"/>
      <c r="T206" s="1384"/>
      <c r="U206" s="1384"/>
      <c r="V206" s="1384"/>
      <c r="W206" s="1384"/>
      <c r="X206" s="1385"/>
    </row>
    <row r="207" spans="1:24" s="54" customFormat="1" ht="20.25" customHeight="1">
      <c r="A207" s="1398"/>
      <c r="B207" s="1398"/>
      <c r="C207" s="1477" t="s">
        <v>166</v>
      </c>
      <c r="D207" s="1478"/>
      <c r="E207" s="1478"/>
      <c r="F207" s="1478"/>
      <c r="G207" s="1478"/>
      <c r="H207" s="1478"/>
      <c r="I207" s="1479"/>
      <c r="J207" s="1388" t="s">
        <v>909</v>
      </c>
      <c r="K207" s="1388"/>
      <c r="L207" s="1388"/>
      <c r="M207" s="1388"/>
      <c r="N207" s="1388"/>
      <c r="O207" s="1388"/>
      <c r="P207" s="1388"/>
      <c r="Q207" s="345"/>
      <c r="R207" s="1383">
        <v>20000</v>
      </c>
      <c r="S207" s="1384"/>
      <c r="T207" s="1384"/>
      <c r="U207" s="1384"/>
      <c r="V207" s="1384"/>
      <c r="W207" s="1384"/>
      <c r="X207" s="1385"/>
    </row>
    <row r="208" spans="1:24" s="54" customFormat="1" ht="20.25" customHeight="1">
      <c r="A208" s="1398"/>
      <c r="B208" s="1398"/>
      <c r="C208" s="1491"/>
      <c r="D208" s="1492"/>
      <c r="E208" s="1492"/>
      <c r="F208" s="1492"/>
      <c r="G208" s="1492"/>
      <c r="H208" s="1492"/>
      <c r="I208" s="1493"/>
      <c r="J208" s="1388" t="s">
        <v>910</v>
      </c>
      <c r="K208" s="1388"/>
      <c r="L208" s="1388"/>
      <c r="M208" s="1388"/>
      <c r="N208" s="1388"/>
      <c r="O208" s="1388"/>
      <c r="P208" s="1388"/>
      <c r="Q208" s="345"/>
      <c r="R208" s="1383">
        <v>100000</v>
      </c>
      <c r="S208" s="1384"/>
      <c r="T208" s="1384"/>
      <c r="U208" s="1384"/>
      <c r="V208" s="1384"/>
      <c r="W208" s="1384"/>
      <c r="X208" s="1385"/>
    </row>
    <row r="209" spans="1:24" s="54" customFormat="1" ht="20.25" customHeight="1">
      <c r="A209" s="1398"/>
      <c r="B209" s="1398"/>
      <c r="C209" s="1491"/>
      <c r="D209" s="1492"/>
      <c r="E209" s="1492"/>
      <c r="F209" s="1492"/>
      <c r="G209" s="1492"/>
      <c r="H209" s="1492"/>
      <c r="I209" s="1493"/>
      <c r="J209" s="1388" t="s">
        <v>911</v>
      </c>
      <c r="K209" s="1388"/>
      <c r="L209" s="1388"/>
      <c r="M209" s="1388"/>
      <c r="N209" s="1388"/>
      <c r="O209" s="1388"/>
      <c r="P209" s="1388"/>
      <c r="Q209" s="345"/>
      <c r="R209" s="1383">
        <v>100000</v>
      </c>
      <c r="S209" s="1384"/>
      <c r="T209" s="1384"/>
      <c r="U209" s="1384"/>
      <c r="V209" s="1384"/>
      <c r="W209" s="1384"/>
      <c r="X209" s="1385"/>
    </row>
    <row r="210" spans="1:24" s="54" customFormat="1" ht="20.25" customHeight="1">
      <c r="A210" s="1398"/>
      <c r="B210" s="1398"/>
      <c r="C210" s="1480"/>
      <c r="D210" s="1481"/>
      <c r="E210" s="1481"/>
      <c r="F210" s="1481"/>
      <c r="G210" s="1481"/>
      <c r="H210" s="1481"/>
      <c r="I210" s="1482"/>
      <c r="J210" s="1388" t="s">
        <v>912</v>
      </c>
      <c r="K210" s="1388"/>
      <c r="L210" s="1388"/>
      <c r="M210" s="1388"/>
      <c r="N210" s="1388"/>
      <c r="O210" s="1388"/>
      <c r="P210" s="1388"/>
      <c r="Q210" s="345"/>
      <c r="R210" s="1383">
        <v>20000</v>
      </c>
      <c r="S210" s="1384"/>
      <c r="T210" s="1384"/>
      <c r="U210" s="1384"/>
      <c r="V210" s="1384"/>
      <c r="W210" s="1384"/>
      <c r="X210" s="1385"/>
    </row>
    <row r="211" spans="1:24" s="54" customFormat="1" ht="20.25" customHeight="1">
      <c r="A211" s="1398"/>
      <c r="B211" s="1398"/>
      <c r="C211" s="1477" t="s">
        <v>167</v>
      </c>
      <c r="D211" s="1478"/>
      <c r="E211" s="1478"/>
      <c r="F211" s="1478"/>
      <c r="G211" s="1478"/>
      <c r="H211" s="1478"/>
      <c r="I211" s="1479"/>
      <c r="J211" s="1388" t="s">
        <v>913</v>
      </c>
      <c r="K211" s="1388"/>
      <c r="L211" s="1388"/>
      <c r="M211" s="1388"/>
      <c r="N211" s="1388"/>
      <c r="O211" s="1388"/>
      <c r="P211" s="1388"/>
      <c r="Q211" s="345"/>
      <c r="R211" s="1383">
        <v>1000000</v>
      </c>
      <c r="S211" s="1384"/>
      <c r="T211" s="1384"/>
      <c r="U211" s="1384"/>
      <c r="V211" s="1384"/>
      <c r="W211" s="1384"/>
      <c r="X211" s="1385"/>
    </row>
    <row r="212" spans="1:24" s="54" customFormat="1" ht="20.25" customHeight="1">
      <c r="A212" s="1398"/>
      <c r="B212" s="1398"/>
      <c r="C212" s="1491"/>
      <c r="D212" s="1492"/>
      <c r="E212" s="1492"/>
      <c r="F212" s="1492"/>
      <c r="G212" s="1492"/>
      <c r="H212" s="1492"/>
      <c r="I212" s="1493"/>
      <c r="J212" s="1388" t="s">
        <v>914</v>
      </c>
      <c r="K212" s="1388"/>
      <c r="L212" s="1388"/>
      <c r="M212" s="1388"/>
      <c r="N212" s="1388"/>
      <c r="O212" s="1388"/>
      <c r="P212" s="1388"/>
      <c r="Q212" s="345"/>
      <c r="R212" s="1383">
        <v>700000</v>
      </c>
      <c r="S212" s="1384"/>
      <c r="T212" s="1384"/>
      <c r="U212" s="1384"/>
      <c r="V212" s="1384"/>
      <c r="W212" s="1384"/>
      <c r="X212" s="1385"/>
    </row>
    <row r="213" spans="1:24" s="54" customFormat="1" ht="20.25" customHeight="1">
      <c r="A213" s="1398"/>
      <c r="B213" s="1398"/>
      <c r="C213" s="1491"/>
      <c r="D213" s="1492"/>
      <c r="E213" s="1492"/>
      <c r="F213" s="1492"/>
      <c r="G213" s="1492"/>
      <c r="H213" s="1492"/>
      <c r="I213" s="1493"/>
      <c r="J213" s="1388" t="s">
        <v>915</v>
      </c>
      <c r="K213" s="1388"/>
      <c r="L213" s="1388"/>
      <c r="M213" s="1388"/>
      <c r="N213" s="1388"/>
      <c r="O213" s="1388"/>
      <c r="P213" s="1388"/>
      <c r="Q213" s="345"/>
      <c r="R213" s="1383">
        <v>800000</v>
      </c>
      <c r="S213" s="1384"/>
      <c r="T213" s="1384"/>
      <c r="U213" s="1384"/>
      <c r="V213" s="1384"/>
      <c r="W213" s="1384"/>
      <c r="X213" s="1385"/>
    </row>
    <row r="214" spans="1:24" s="54" customFormat="1" ht="20.25" customHeight="1">
      <c r="A214" s="1398"/>
      <c r="B214" s="1398"/>
      <c r="C214" s="1480"/>
      <c r="D214" s="1481"/>
      <c r="E214" s="1481"/>
      <c r="F214" s="1481"/>
      <c r="G214" s="1481"/>
      <c r="H214" s="1481"/>
      <c r="I214" s="1482"/>
      <c r="J214" s="1388" t="s">
        <v>916</v>
      </c>
      <c r="K214" s="1388"/>
      <c r="L214" s="1388"/>
      <c r="M214" s="1388"/>
      <c r="N214" s="1388"/>
      <c r="O214" s="1388"/>
      <c r="P214" s="1388"/>
      <c r="Q214" s="345"/>
      <c r="R214" s="1383">
        <v>500000</v>
      </c>
      <c r="S214" s="1384"/>
      <c r="T214" s="1384"/>
      <c r="U214" s="1384"/>
      <c r="V214" s="1384"/>
      <c r="W214" s="1384"/>
      <c r="X214" s="1385"/>
    </row>
    <row r="215" spans="1:24" s="54" customFormat="1" ht="20.25" customHeight="1">
      <c r="A215" s="1398"/>
      <c r="B215" s="1398"/>
      <c r="C215" s="1477" t="s">
        <v>168</v>
      </c>
      <c r="D215" s="1478"/>
      <c r="E215" s="1478"/>
      <c r="F215" s="1478"/>
      <c r="G215" s="1478"/>
      <c r="H215" s="1478"/>
      <c r="I215" s="1479"/>
      <c r="J215" s="1388" t="s">
        <v>917</v>
      </c>
      <c r="K215" s="1388"/>
      <c r="L215" s="1388"/>
      <c r="M215" s="1388"/>
      <c r="N215" s="1388"/>
      <c r="O215" s="1388"/>
      <c r="P215" s="1388"/>
      <c r="Q215" s="345"/>
      <c r="R215" s="1383">
        <v>500000</v>
      </c>
      <c r="S215" s="1384"/>
      <c r="T215" s="1384"/>
      <c r="U215" s="1384"/>
      <c r="V215" s="1384"/>
      <c r="W215" s="1384"/>
      <c r="X215" s="1385"/>
    </row>
    <row r="216" spans="1:24" s="54" customFormat="1" ht="20.25" customHeight="1">
      <c r="A216" s="1398"/>
      <c r="B216" s="1398"/>
      <c r="C216" s="1491"/>
      <c r="D216" s="1492"/>
      <c r="E216" s="1492"/>
      <c r="F216" s="1492"/>
      <c r="G216" s="1492"/>
      <c r="H216" s="1492"/>
      <c r="I216" s="1493"/>
      <c r="J216" s="1388" t="s">
        <v>918</v>
      </c>
      <c r="K216" s="1388"/>
      <c r="L216" s="1388"/>
      <c r="M216" s="1388"/>
      <c r="N216" s="1388"/>
      <c r="O216" s="1388"/>
      <c r="P216" s="1388"/>
      <c r="Q216" s="345"/>
      <c r="R216" s="1383">
        <v>500000</v>
      </c>
      <c r="S216" s="1384"/>
      <c r="T216" s="1384"/>
      <c r="U216" s="1384"/>
      <c r="V216" s="1384"/>
      <c r="W216" s="1384"/>
      <c r="X216" s="1385"/>
    </row>
    <row r="217" spans="1:24" s="54" customFormat="1" ht="20.25" customHeight="1">
      <c r="A217" s="1398"/>
      <c r="B217" s="1398"/>
      <c r="C217" s="1491"/>
      <c r="D217" s="1492"/>
      <c r="E217" s="1492"/>
      <c r="F217" s="1492"/>
      <c r="G217" s="1492"/>
      <c r="H217" s="1492"/>
      <c r="I217" s="1493"/>
      <c r="J217" s="1388" t="s">
        <v>919</v>
      </c>
      <c r="K217" s="1388"/>
      <c r="L217" s="1388"/>
      <c r="M217" s="1388"/>
      <c r="N217" s="1388"/>
      <c r="O217" s="1388"/>
      <c r="P217" s="1388"/>
      <c r="Q217" s="345"/>
      <c r="R217" s="1383">
        <v>600000</v>
      </c>
      <c r="S217" s="1384"/>
      <c r="T217" s="1384"/>
      <c r="U217" s="1384"/>
      <c r="V217" s="1384"/>
      <c r="W217" s="1384"/>
      <c r="X217" s="1385"/>
    </row>
    <row r="218" spans="1:24" s="54" customFormat="1" ht="20.25" customHeight="1">
      <c r="A218" s="1398"/>
      <c r="B218" s="1398"/>
      <c r="C218" s="1480"/>
      <c r="D218" s="1481"/>
      <c r="E218" s="1481"/>
      <c r="F218" s="1481"/>
      <c r="G218" s="1481"/>
      <c r="H218" s="1481"/>
      <c r="I218" s="1482"/>
      <c r="J218" s="1388" t="s">
        <v>920</v>
      </c>
      <c r="K218" s="1388"/>
      <c r="L218" s="1388"/>
      <c r="M218" s="1388"/>
      <c r="N218" s="1388"/>
      <c r="O218" s="1388"/>
      <c r="P218" s="1388"/>
      <c r="Q218" s="345"/>
      <c r="R218" s="1383">
        <v>30000</v>
      </c>
      <c r="S218" s="1384"/>
      <c r="T218" s="1384"/>
      <c r="U218" s="1384"/>
      <c r="V218" s="1384"/>
      <c r="W218" s="1384"/>
      <c r="X218" s="1385"/>
    </row>
    <row r="219" spans="1:24" s="54" customFormat="1" ht="20.25" customHeight="1">
      <c r="A219" s="1398"/>
      <c r="B219" s="1398"/>
      <c r="C219" s="1187" t="s">
        <v>169</v>
      </c>
      <c r="D219" s="1187"/>
      <c r="E219" s="1187"/>
      <c r="F219" s="1187"/>
      <c r="G219" s="1187"/>
      <c r="H219" s="1187"/>
      <c r="I219" s="1394"/>
      <c r="J219" s="1388" t="s">
        <v>170</v>
      </c>
      <c r="K219" s="1388"/>
      <c r="L219" s="1388"/>
      <c r="M219" s="1388"/>
      <c r="N219" s="1388"/>
      <c r="O219" s="1388"/>
      <c r="P219" s="1388"/>
      <c r="Q219" s="345"/>
      <c r="R219" s="1383">
        <v>100000</v>
      </c>
      <c r="S219" s="1384"/>
      <c r="T219" s="1384"/>
      <c r="U219" s="1384"/>
      <c r="V219" s="1384"/>
      <c r="W219" s="1384"/>
      <c r="X219" s="1385"/>
    </row>
    <row r="220" spans="1:24" s="54" customFormat="1" ht="18.600000000000001" customHeight="1">
      <c r="A220" s="1396"/>
      <c r="B220" s="1397"/>
      <c r="C220" s="1397"/>
      <c r="D220" s="1397"/>
      <c r="E220" s="1397"/>
      <c r="F220" s="1397"/>
      <c r="G220" s="1397"/>
      <c r="H220" s="1397"/>
      <c r="I220" s="1397"/>
      <c r="J220" s="1397"/>
      <c r="K220" s="1397"/>
      <c r="L220" s="1397"/>
      <c r="M220" s="1397"/>
      <c r="N220" s="1397"/>
      <c r="O220" s="1397"/>
      <c r="P220" s="1397"/>
      <c r="Q220" s="1397"/>
      <c r="R220" s="1397"/>
      <c r="S220" s="1397"/>
      <c r="T220" s="1397"/>
      <c r="U220" s="1397"/>
      <c r="V220" s="1397"/>
      <c r="W220" s="1397"/>
      <c r="X220" s="1397"/>
    </row>
    <row r="221" spans="1:24" s="54" customFormat="1" ht="18" customHeight="1">
      <c r="A221" s="107" t="s">
        <v>171</v>
      </c>
      <c r="B221" s="55"/>
      <c r="C221" s="55"/>
      <c r="D221" s="55"/>
      <c r="E221" s="55"/>
      <c r="F221" s="55"/>
      <c r="G221" s="55"/>
      <c r="H221" s="55"/>
      <c r="I221" s="55"/>
      <c r="J221" s="55"/>
      <c r="K221" s="55"/>
      <c r="L221" s="55"/>
      <c r="M221" s="55"/>
      <c r="N221" s="55"/>
      <c r="O221" s="55"/>
      <c r="P221" s="55"/>
      <c r="Q221" s="55"/>
      <c r="R221" s="55"/>
      <c r="S221" s="55"/>
      <c r="T221" s="55"/>
      <c r="U221" s="55"/>
      <c r="V221" s="55"/>
      <c r="W221" s="55"/>
      <c r="X221" s="55"/>
    </row>
    <row r="222" spans="1:24" s="54" customFormat="1" ht="18" customHeight="1">
      <c r="A222" s="107" t="s">
        <v>172</v>
      </c>
      <c r="B222" s="55"/>
      <c r="C222" s="55"/>
      <c r="D222" s="55"/>
      <c r="E222" s="55"/>
      <c r="F222" s="55"/>
      <c r="G222" s="55"/>
      <c r="H222" s="55"/>
      <c r="I222" s="55"/>
      <c r="J222" s="55"/>
      <c r="K222" s="55"/>
      <c r="L222" s="55"/>
      <c r="M222" s="55"/>
      <c r="N222" s="55"/>
      <c r="O222" s="55"/>
      <c r="P222" s="55"/>
      <c r="Q222" s="55"/>
      <c r="R222" s="55"/>
      <c r="S222" s="55"/>
      <c r="T222" s="55"/>
      <c r="U222" s="55"/>
      <c r="V222" s="55"/>
      <c r="W222" s="55"/>
      <c r="X222" s="55"/>
    </row>
    <row r="223" spans="1:24" s="54" customFormat="1" ht="18" customHeight="1">
      <c r="A223" s="107" t="s">
        <v>173</v>
      </c>
      <c r="B223" s="55" t="s">
        <v>174</v>
      </c>
      <c r="C223" s="55"/>
      <c r="D223" s="55"/>
      <c r="E223" s="55"/>
      <c r="F223" s="55"/>
      <c r="G223" s="55"/>
      <c r="H223" s="55"/>
      <c r="I223" s="55"/>
      <c r="J223" s="55"/>
      <c r="K223" s="55"/>
      <c r="L223" s="55"/>
      <c r="M223" s="55"/>
      <c r="N223" s="55"/>
      <c r="O223" s="55"/>
      <c r="P223" s="55"/>
      <c r="Q223" s="55"/>
      <c r="R223" s="55"/>
      <c r="S223" s="55"/>
      <c r="T223" s="55"/>
      <c r="U223" s="55"/>
      <c r="V223" s="55"/>
      <c r="W223" s="55"/>
      <c r="X223" s="55"/>
    </row>
    <row r="224" spans="1:24" s="54" customFormat="1" ht="18" customHeight="1">
      <c r="A224" s="107"/>
      <c r="B224" s="1389"/>
      <c r="C224" s="1389"/>
      <c r="D224" s="1389"/>
      <c r="E224" s="1390"/>
      <c r="F224" s="1395" t="s">
        <v>1139</v>
      </c>
      <c r="G224" s="1395"/>
      <c r="H224" s="1395"/>
      <c r="I224" s="1395"/>
      <c r="J224" s="1395" t="s">
        <v>1140</v>
      </c>
      <c r="K224" s="1395"/>
      <c r="L224" s="1395"/>
      <c r="M224" s="1395"/>
      <c r="N224" s="1395" t="s">
        <v>1141</v>
      </c>
      <c r="O224" s="1395"/>
      <c r="P224" s="1395"/>
      <c r="Q224" s="758"/>
      <c r="R224" s="1395"/>
      <c r="S224" s="1395"/>
      <c r="T224" s="1395"/>
      <c r="U224" s="1395"/>
      <c r="V224" s="1395"/>
      <c r="W224" s="1395"/>
      <c r="X224" s="1395"/>
    </row>
    <row r="225" spans="1:24" s="54" customFormat="1" ht="36" customHeight="1">
      <c r="A225" s="107"/>
      <c r="B225" s="1389" t="s">
        <v>175</v>
      </c>
      <c r="C225" s="1389"/>
      <c r="D225" s="1389"/>
      <c r="E225" s="1390"/>
      <c r="F225" s="1391">
        <v>100000</v>
      </c>
      <c r="G225" s="1391"/>
      <c r="H225" s="1391"/>
      <c r="I225" s="1391"/>
      <c r="J225" s="1391">
        <v>100000</v>
      </c>
      <c r="K225" s="1391"/>
      <c r="L225" s="1391"/>
      <c r="M225" s="1391"/>
      <c r="N225" s="1391">
        <v>100000</v>
      </c>
      <c r="O225" s="1391"/>
      <c r="P225" s="1391"/>
      <c r="Q225" s="759"/>
      <c r="R225" s="1392"/>
      <c r="S225" s="1393"/>
      <c r="T225" s="1393"/>
      <c r="U225" s="1393"/>
      <c r="V225" s="1393"/>
      <c r="W225" s="1393"/>
      <c r="X225" s="1393"/>
    </row>
    <row r="226" spans="1:24" s="54" customFormat="1" ht="36" customHeight="1">
      <c r="A226" s="107"/>
      <c r="B226" s="1389" t="s">
        <v>176</v>
      </c>
      <c r="C226" s="1389"/>
      <c r="D226" s="1389"/>
      <c r="E226" s="1390"/>
      <c r="F226" s="1391">
        <v>100000</v>
      </c>
      <c r="G226" s="1391"/>
      <c r="H226" s="1391"/>
      <c r="I226" s="1391"/>
      <c r="J226" s="1391">
        <v>200000</v>
      </c>
      <c r="K226" s="1391"/>
      <c r="L226" s="1391"/>
      <c r="M226" s="1391"/>
      <c r="N226" s="1391">
        <v>300000</v>
      </c>
      <c r="O226" s="1391"/>
      <c r="P226" s="1391"/>
      <c r="Q226" s="759"/>
      <c r="R226" s="1392"/>
      <c r="S226" s="1393"/>
      <c r="T226" s="1393"/>
      <c r="U226" s="1393"/>
      <c r="V226" s="1393"/>
      <c r="W226" s="1393"/>
      <c r="X226" s="1393"/>
    </row>
    <row r="227" spans="1:24" s="54" customFormat="1" ht="18" customHeight="1">
      <c r="A227" s="107"/>
      <c r="B227" s="55"/>
      <c r="C227" s="55"/>
      <c r="D227" s="55"/>
      <c r="E227" s="55"/>
      <c r="F227" s="55"/>
      <c r="G227" s="55"/>
      <c r="H227" s="55"/>
      <c r="I227" s="55"/>
      <c r="J227" s="55"/>
      <c r="K227" s="55"/>
      <c r="L227" s="55"/>
      <c r="M227" s="55"/>
      <c r="N227" s="55"/>
      <c r="O227" s="55"/>
      <c r="P227" s="55"/>
      <c r="Q227" s="55"/>
      <c r="R227" s="55"/>
      <c r="S227" s="55"/>
      <c r="T227" s="55"/>
      <c r="U227" s="55"/>
      <c r="V227" s="55"/>
      <c r="W227" s="55"/>
      <c r="X227" s="55"/>
    </row>
    <row r="228" spans="1:24" s="54" customFormat="1" ht="18" customHeight="1">
      <c r="A228" s="107"/>
      <c r="B228" s="55" t="s">
        <v>177</v>
      </c>
      <c r="C228" s="55"/>
      <c r="D228" s="55"/>
      <c r="E228" s="55"/>
      <c r="F228" s="55"/>
      <c r="G228" s="55"/>
      <c r="H228" s="55"/>
      <c r="I228" s="55"/>
      <c r="J228" s="55"/>
      <c r="K228" s="55"/>
      <c r="L228" s="55"/>
      <c r="M228" s="55"/>
      <c r="N228" s="55"/>
      <c r="O228" s="55"/>
      <c r="P228" s="55"/>
      <c r="Q228" s="55"/>
      <c r="R228" s="55"/>
      <c r="S228" s="55"/>
      <c r="T228" s="55"/>
      <c r="U228" s="55"/>
      <c r="V228" s="55"/>
      <c r="W228" s="55"/>
      <c r="X228" s="55"/>
    </row>
    <row r="229" spans="1:24" s="54" customFormat="1" ht="18" customHeight="1">
      <c r="A229" s="107"/>
      <c r="B229" s="124" t="s">
        <v>1142</v>
      </c>
      <c r="C229" s="124"/>
      <c r="D229" s="124"/>
      <c r="E229" s="124"/>
      <c r="F229" s="1190"/>
      <c r="G229" s="1190"/>
      <c r="H229" s="1190"/>
      <c r="I229" s="1190"/>
      <c r="J229" s="124" t="s">
        <v>1143</v>
      </c>
      <c r="K229" s="124"/>
      <c r="L229" s="124"/>
      <c r="M229" s="124"/>
      <c r="N229"/>
      <c r="O229"/>
      <c r="P229"/>
      <c r="Q229"/>
      <c r="R229"/>
      <c r="S229"/>
      <c r="T229"/>
      <c r="U229"/>
      <c r="V229" s="55"/>
      <c r="W229" s="55"/>
      <c r="X229" s="55"/>
    </row>
    <row r="230" spans="1:24" s="54" customFormat="1" ht="18" customHeight="1">
      <c r="A230" s="107"/>
      <c r="B230" s="124" t="s">
        <v>1144</v>
      </c>
      <c r="C230" s="124"/>
      <c r="D230" s="124"/>
      <c r="E230" s="124"/>
      <c r="F230" s="124"/>
      <c r="G230" s="124"/>
      <c r="H230" s="124"/>
      <c r="I230" s="124"/>
      <c r="J230" s="346">
        <v>300000</v>
      </c>
      <c r="K230" s="124" t="s">
        <v>854</v>
      </c>
      <c r="L230" s="124"/>
      <c r="M230" s="124"/>
      <c r="N230" s="124"/>
      <c r="O230" s="124"/>
      <c r="P230" s="124"/>
      <c r="Q230"/>
      <c r="R230"/>
      <c r="S230"/>
      <c r="T230"/>
      <c r="U230"/>
      <c r="V230" s="55"/>
      <c r="W230" s="55"/>
      <c r="X230" s="55"/>
    </row>
    <row r="231" spans="1:24" s="54" customFormat="1" ht="18" customHeight="1">
      <c r="A231" s="107"/>
      <c r="B231" s="124" t="s">
        <v>1599</v>
      </c>
      <c r="C231" s="124"/>
      <c r="D231" s="124"/>
      <c r="E231" s="124"/>
      <c r="F231" s="1485" t="s">
        <v>1600</v>
      </c>
      <c r="G231" s="1485"/>
      <c r="H231" s="1485"/>
      <c r="I231" s="1485"/>
      <c r="J231" s="1485"/>
      <c r="K231" s="1485"/>
      <c r="L231" s="1485"/>
      <c r="M231" s="1485"/>
      <c r="N231" s="1485"/>
      <c r="O231" s="1485"/>
      <c r="P231" s="1485"/>
      <c r="Q231" s="1485"/>
      <c r="R231" s="1485"/>
      <c r="S231" s="1485"/>
      <c r="T231" s="1485"/>
      <c r="U231" s="1485"/>
      <c r="V231" s="1485"/>
      <c r="W231" s="1485"/>
      <c r="X231" s="1485"/>
    </row>
    <row r="232" spans="1:24" ht="18" customHeight="1">
      <c r="A232" s="107"/>
      <c r="B232" s="55"/>
      <c r="C232" s="55"/>
      <c r="D232" s="55"/>
      <c r="E232" s="55"/>
      <c r="F232" s="55" t="s">
        <v>1598</v>
      </c>
      <c r="G232" s="55"/>
      <c r="H232" s="55"/>
      <c r="I232" s="55"/>
      <c r="J232" s="55"/>
      <c r="K232" s="55"/>
      <c r="L232" s="55"/>
      <c r="M232" s="55"/>
      <c r="N232" s="55"/>
      <c r="O232" s="55"/>
      <c r="P232" s="55"/>
      <c r="Q232" s="55"/>
      <c r="R232" s="55"/>
      <c r="S232" s="55"/>
      <c r="T232" s="55"/>
      <c r="U232" s="55"/>
      <c r="V232" s="55"/>
      <c r="W232" s="55"/>
      <c r="X232" s="55"/>
    </row>
    <row r="233" spans="1:24" ht="18" customHeight="1">
      <c r="A233" s="107" t="s">
        <v>178</v>
      </c>
      <c r="B233" s="55"/>
      <c r="C233" s="55"/>
      <c r="D233" s="55"/>
      <c r="E233" s="55"/>
      <c r="F233" s="55"/>
      <c r="G233" s="55"/>
      <c r="H233" s="55"/>
      <c r="I233" s="55"/>
      <c r="J233" s="55"/>
      <c r="K233" s="55"/>
      <c r="L233" s="55"/>
      <c r="M233" s="55"/>
      <c r="N233" s="55"/>
      <c r="O233" s="55"/>
      <c r="P233" s="55"/>
      <c r="Q233" s="55"/>
      <c r="R233" s="55"/>
      <c r="S233" s="55"/>
      <c r="T233" s="55"/>
      <c r="U233" s="55"/>
      <c r="V233" s="55"/>
      <c r="W233" s="55"/>
      <c r="X233" s="55"/>
    </row>
    <row r="234" spans="1:24" s="54" customFormat="1" ht="18" customHeight="1">
      <c r="A234" s="107"/>
      <c r="B234" s="124" t="s">
        <v>1145</v>
      </c>
      <c r="C234" s="124"/>
      <c r="D234" s="124"/>
      <c r="E234" s="124"/>
      <c r="F234" s="1190"/>
      <c r="G234" s="1190"/>
      <c r="H234" s="1190"/>
      <c r="I234" s="1190"/>
      <c r="J234" s="124" t="s">
        <v>1146</v>
      </c>
      <c r="K234" s="124"/>
      <c r="L234" s="124"/>
      <c r="M234" s="124"/>
      <c r="N234"/>
      <c r="O234"/>
      <c r="P234"/>
      <c r="Q234"/>
      <c r="R234"/>
      <c r="S234"/>
      <c r="T234"/>
      <c r="U234"/>
      <c r="V234" s="55"/>
      <c r="W234" s="55"/>
      <c r="X234" s="55"/>
    </row>
    <row r="235" spans="1:24" s="54" customFormat="1" ht="18" customHeight="1">
      <c r="A235" s="107"/>
      <c r="B235" s="124" t="s">
        <v>1147</v>
      </c>
      <c r="C235" s="124"/>
      <c r="D235" s="124"/>
      <c r="E235" s="124"/>
      <c r="F235" s="124"/>
      <c r="G235" s="124"/>
      <c r="H235" s="124"/>
      <c r="I235" s="346">
        <v>300000</v>
      </c>
      <c r="J235" s="124" t="s">
        <v>854</v>
      </c>
      <c r="K235" s="124"/>
      <c r="L235" s="124"/>
      <c r="M235" s="124"/>
      <c r="N235" s="124"/>
      <c r="O235" s="124"/>
      <c r="P235" s="124"/>
      <c r="Q235"/>
      <c r="R235"/>
      <c r="S235"/>
      <c r="T235"/>
      <c r="U235"/>
      <c r="V235" s="55"/>
      <c r="W235" s="55"/>
      <c r="X235" s="55"/>
    </row>
    <row r="236" spans="1:24" s="54" customFormat="1" ht="18" customHeight="1">
      <c r="A236" s="107"/>
      <c r="B236" s="124" t="s">
        <v>1599</v>
      </c>
      <c r="C236" s="124"/>
      <c r="D236" s="124"/>
      <c r="E236" s="124"/>
      <c r="F236" s="1485" t="s">
        <v>1597</v>
      </c>
      <c r="G236" s="1485"/>
      <c r="H236" s="1485"/>
      <c r="I236" s="1485"/>
      <c r="J236" s="1485"/>
      <c r="K236" s="1485"/>
      <c r="L236" s="1485"/>
      <c r="M236" s="1485"/>
      <c r="N236" s="1485"/>
      <c r="O236" s="1485"/>
      <c r="P236" s="1485"/>
      <c r="Q236" s="1485"/>
      <c r="R236" s="1485"/>
      <c r="S236" s="1485"/>
      <c r="T236" s="1485"/>
      <c r="U236" s="1485"/>
      <c r="V236" s="1485"/>
      <c r="W236" s="1485"/>
      <c r="X236" s="1485"/>
    </row>
    <row r="237" spans="1:24" ht="18" customHeight="1">
      <c r="A237" s="107"/>
      <c r="B237" s="55"/>
      <c r="C237" s="55"/>
      <c r="D237" s="55"/>
      <c r="E237" s="55"/>
      <c r="F237" s="55" t="s">
        <v>1598</v>
      </c>
      <c r="G237" s="55"/>
      <c r="H237" s="55"/>
      <c r="I237" s="55"/>
      <c r="J237" s="55"/>
      <c r="K237" s="55"/>
      <c r="L237" s="55"/>
      <c r="M237" s="55"/>
      <c r="N237" s="55"/>
      <c r="O237" s="55"/>
      <c r="P237" s="55"/>
      <c r="Q237" s="55"/>
      <c r="R237" s="55"/>
      <c r="S237" s="55"/>
      <c r="T237" s="55"/>
      <c r="U237" s="55"/>
      <c r="V237" s="55"/>
      <c r="W237" s="55"/>
      <c r="X237" s="55"/>
    </row>
    <row r="238" spans="1:24" ht="18" customHeight="1">
      <c r="A238" s="107" t="s">
        <v>179</v>
      </c>
      <c r="B238" s="55"/>
      <c r="C238" s="55"/>
      <c r="D238" s="55"/>
      <c r="E238" s="55"/>
      <c r="F238" s="55"/>
      <c r="G238" s="55"/>
      <c r="H238" s="55"/>
      <c r="I238" s="55"/>
      <c r="J238" s="55"/>
      <c r="K238" s="55"/>
      <c r="L238" s="55"/>
      <c r="M238" s="55"/>
      <c r="N238" s="55"/>
      <c r="O238" s="55"/>
      <c r="P238" s="55"/>
      <c r="Q238" s="55"/>
      <c r="R238" s="55"/>
      <c r="S238" s="55"/>
      <c r="T238" s="55"/>
      <c r="U238" s="55"/>
      <c r="V238" s="55"/>
      <c r="W238" s="55"/>
      <c r="X238" s="55"/>
    </row>
    <row r="239" spans="1:24" ht="18" customHeight="1">
      <c r="A239" s="1260" t="s">
        <v>180</v>
      </c>
      <c r="B239" s="1179"/>
      <c r="C239" s="1179"/>
      <c r="D239" s="1179"/>
      <c r="E239" s="1179"/>
      <c r="F239" s="1179"/>
      <c r="G239" s="1179"/>
      <c r="H239" s="1179"/>
      <c r="I239" s="1179"/>
      <c r="J239" s="1179"/>
      <c r="K239" s="1179"/>
      <c r="L239" s="130"/>
      <c r="M239" s="1429" t="s">
        <v>163</v>
      </c>
      <c r="N239" s="1429"/>
      <c r="O239" s="1429"/>
      <c r="P239" s="1429"/>
      <c r="Q239" s="1429"/>
      <c r="R239" s="1429"/>
      <c r="S239" s="1429"/>
      <c r="T239" s="1429"/>
      <c r="U239" s="1429"/>
      <c r="V239" s="1429"/>
      <c r="W239" s="1429"/>
      <c r="X239" s="1429"/>
    </row>
    <row r="240" spans="1:24" ht="18" customHeight="1">
      <c r="A240" s="1179"/>
      <c r="B240" s="1179"/>
      <c r="C240" s="1179"/>
      <c r="D240" s="1179"/>
      <c r="E240" s="1179"/>
      <c r="F240" s="1179"/>
      <c r="G240" s="1179"/>
      <c r="H240" s="1179"/>
      <c r="I240" s="1179"/>
      <c r="J240" s="1179"/>
      <c r="K240" s="1257"/>
      <c r="L240" s="131"/>
      <c r="M240" s="1433" t="s">
        <v>349</v>
      </c>
      <c r="N240" s="1434"/>
      <c r="O240" s="1434"/>
      <c r="P240" s="1434"/>
      <c r="Q240" s="1434"/>
      <c r="R240" s="1434"/>
      <c r="S240" s="1434"/>
      <c r="T240" s="1434"/>
      <c r="U240" s="1435">
        <f>IFERROR($M$241/($I$63+$N$63+$S$63+$X$63+$T$71+$S$80+$S$88+$P$110+$P$119),"")</f>
        <v>0.50191480498100249</v>
      </c>
      <c r="V240" s="1436"/>
      <c r="W240" s="1436"/>
      <c r="X240" s="132" t="s">
        <v>348</v>
      </c>
    </row>
    <row r="241" spans="1:24" ht="36" customHeight="1">
      <c r="A241" s="1179"/>
      <c r="B241" s="1179"/>
      <c r="C241" s="1179"/>
      <c r="D241" s="1179"/>
      <c r="E241" s="1179"/>
      <c r="F241" s="1179"/>
      <c r="G241" s="1179"/>
      <c r="H241" s="1179"/>
      <c r="I241" s="1179"/>
      <c r="J241" s="1179"/>
      <c r="K241" s="1257"/>
      <c r="L241" s="131"/>
      <c r="M241" s="1430">
        <v>200000</v>
      </c>
      <c r="N241" s="1431"/>
      <c r="O241" s="1431"/>
      <c r="P241" s="1431"/>
      <c r="Q241" s="1431"/>
      <c r="R241" s="1431"/>
      <c r="S241" s="1431"/>
      <c r="T241" s="1431"/>
      <c r="U241" s="1431"/>
      <c r="V241" s="1431"/>
      <c r="W241" s="1431"/>
      <c r="X241" s="1432"/>
    </row>
    <row r="242" spans="1:24" ht="18" customHeight="1">
      <c r="A242" s="107"/>
      <c r="B242" s="55"/>
      <c r="C242" s="55"/>
      <c r="D242" s="55"/>
      <c r="E242" s="55"/>
      <c r="F242" s="55"/>
      <c r="G242" s="55"/>
      <c r="H242" s="55"/>
      <c r="I242" s="55"/>
      <c r="J242" s="55"/>
      <c r="K242" s="55"/>
      <c r="L242" s="55"/>
      <c r="M242" s="55"/>
      <c r="N242" s="55"/>
      <c r="O242" s="55"/>
      <c r="P242" s="55"/>
      <c r="Q242" s="55"/>
      <c r="R242" s="55"/>
      <c r="S242" s="55"/>
      <c r="T242" s="55"/>
      <c r="U242" s="55"/>
      <c r="V242" s="55"/>
      <c r="W242" s="55"/>
      <c r="X242" s="55"/>
    </row>
    <row r="243" spans="1:24" ht="18" customHeight="1">
      <c r="A243" s="107" t="s">
        <v>391</v>
      </c>
      <c r="B243" s="55"/>
      <c r="C243" s="55"/>
      <c r="D243" s="55"/>
      <c r="E243" s="55"/>
      <c r="F243" s="55"/>
      <c r="G243" s="55"/>
      <c r="H243" s="55"/>
      <c r="I243" s="55"/>
      <c r="J243" s="55"/>
      <c r="K243" s="55"/>
      <c r="L243" s="55"/>
      <c r="M243" s="55"/>
      <c r="N243" s="55"/>
      <c r="O243" s="55"/>
      <c r="P243" s="55"/>
      <c r="Q243" s="55"/>
      <c r="R243" s="55"/>
      <c r="S243" s="55"/>
      <c r="T243" s="55"/>
      <c r="U243" s="55"/>
      <c r="V243" s="55"/>
      <c r="W243" s="55"/>
      <c r="X243" s="55"/>
    </row>
    <row r="244" spans="1:24" ht="18" customHeight="1">
      <c r="A244" s="107"/>
      <c r="B244" s="55"/>
      <c r="C244" s="55"/>
      <c r="D244" s="55"/>
      <c r="E244" s="55"/>
      <c r="F244" s="55"/>
      <c r="G244" s="55"/>
      <c r="H244" s="55"/>
      <c r="I244" s="55"/>
      <c r="J244" s="55"/>
      <c r="K244" s="55"/>
      <c r="L244" s="55"/>
      <c r="M244" s="55"/>
      <c r="N244" s="55"/>
      <c r="O244" s="55"/>
      <c r="P244" s="55"/>
      <c r="Q244" s="55"/>
      <c r="R244" s="55"/>
      <c r="S244" s="55"/>
      <c r="T244" s="55"/>
      <c r="U244" s="55"/>
      <c r="V244" s="55"/>
      <c r="W244" s="55"/>
      <c r="X244" s="55"/>
    </row>
    <row r="245" spans="1:24" ht="18" customHeight="1">
      <c r="A245" s="107" t="s">
        <v>392</v>
      </c>
      <c r="B245" s="55"/>
      <c r="C245" s="55"/>
      <c r="D245" s="55"/>
      <c r="E245" s="55"/>
      <c r="F245" s="55"/>
      <c r="G245" s="55"/>
      <c r="H245" s="55"/>
      <c r="I245" s="55"/>
      <c r="J245" s="55"/>
      <c r="K245" s="55"/>
      <c r="L245" s="55"/>
      <c r="M245" s="55"/>
      <c r="N245" s="55"/>
      <c r="O245" s="55"/>
      <c r="P245" s="55"/>
      <c r="Q245" s="55"/>
      <c r="R245" s="55"/>
      <c r="S245" s="55"/>
      <c r="T245" s="55"/>
      <c r="U245" s="55"/>
      <c r="V245" s="55"/>
      <c r="W245" s="55"/>
      <c r="X245" s="55"/>
    </row>
    <row r="246" spans="1:24" ht="18" customHeight="1">
      <c r="A246" s="107"/>
      <c r="B246" s="55" t="s">
        <v>921</v>
      </c>
      <c r="C246" s="55"/>
      <c r="D246" s="55"/>
      <c r="E246" s="55"/>
      <c r="F246" s="55"/>
      <c r="G246" s="55"/>
      <c r="H246" s="55"/>
      <c r="I246" s="55"/>
      <c r="J246" s="55"/>
      <c r="K246" s="55"/>
      <c r="L246" s="55"/>
      <c r="M246" s="55"/>
      <c r="N246" s="55"/>
      <c r="O246" s="55"/>
      <c r="P246" s="55"/>
      <c r="Q246" s="55"/>
      <c r="R246" s="55"/>
      <c r="S246" s="55"/>
      <c r="T246" s="55"/>
      <c r="U246" s="55"/>
      <c r="V246" s="55"/>
      <c r="W246" s="55"/>
      <c r="X246" s="55"/>
    </row>
    <row r="247" spans="1:24" ht="18" customHeight="1">
      <c r="A247" s="1179" t="s">
        <v>102</v>
      </c>
      <c r="B247" s="1179"/>
      <c r="C247" s="1179"/>
      <c r="D247" s="1180" t="s">
        <v>393</v>
      </c>
      <c r="E247" s="1180"/>
      <c r="F247" s="1180"/>
      <c r="G247" s="1180"/>
      <c r="H247" s="1180"/>
      <c r="I247" s="1180"/>
      <c r="J247" s="1180"/>
      <c r="K247" s="1180"/>
      <c r="L247" s="1180"/>
      <c r="M247" s="1180"/>
      <c r="N247" s="1180"/>
      <c r="O247" s="1180"/>
      <c r="P247" s="1180"/>
      <c r="Q247" s="1180"/>
      <c r="R247" s="1180"/>
      <c r="S247" s="1180"/>
      <c r="T247" s="1180"/>
      <c r="U247" s="55"/>
      <c r="V247" s="55"/>
      <c r="W247" s="55"/>
      <c r="X247" s="55"/>
    </row>
    <row r="248" spans="1:24" ht="37.9" customHeight="1">
      <c r="A248" s="1413" t="str">
        <f>別紙２①!$G$6</f>
        <v/>
      </c>
      <c r="B248" s="1413"/>
      <c r="C248" s="1413"/>
      <c r="D248" s="1414" t="s">
        <v>922</v>
      </c>
      <c r="E248" s="1414"/>
      <c r="F248" s="1414"/>
      <c r="G248" s="1414"/>
      <c r="H248" s="1414"/>
      <c r="I248" s="1414"/>
      <c r="J248" s="1414"/>
      <c r="K248" s="1414"/>
      <c r="L248" s="1414"/>
      <c r="M248" s="1414"/>
      <c r="N248" s="1414"/>
      <c r="O248" s="1414"/>
      <c r="P248" s="1414"/>
      <c r="Q248" s="1414"/>
      <c r="R248" s="1414"/>
      <c r="S248" s="1414"/>
      <c r="T248" s="1414"/>
      <c r="U248" s="55"/>
      <c r="V248" s="55"/>
      <c r="W248" s="55"/>
      <c r="X248" s="55"/>
    </row>
    <row r="249" spans="1:24" ht="18" customHeight="1">
      <c r="A249" s="107"/>
      <c r="B249" s="55"/>
      <c r="C249" s="55"/>
      <c r="D249" s="55"/>
      <c r="E249" s="55"/>
      <c r="F249" s="55"/>
      <c r="G249" s="55"/>
      <c r="H249" s="55"/>
      <c r="I249" s="55"/>
      <c r="J249" s="55"/>
      <c r="K249" s="55"/>
      <c r="L249" s="55"/>
      <c r="M249" s="55"/>
      <c r="N249" s="55"/>
      <c r="O249" s="55"/>
      <c r="P249" s="55"/>
      <c r="Q249" s="55"/>
      <c r="R249" s="55"/>
      <c r="S249" s="55"/>
      <c r="T249" s="55"/>
      <c r="U249" s="55"/>
      <c r="V249" s="55"/>
      <c r="W249" s="55"/>
      <c r="X249" s="55"/>
    </row>
    <row r="250" spans="1:24" ht="18" customHeight="1">
      <c r="A250" s="107"/>
      <c r="B250" s="55"/>
      <c r="C250" s="55"/>
      <c r="D250" s="55"/>
      <c r="E250" s="55"/>
      <c r="F250" s="55"/>
      <c r="G250" s="55"/>
      <c r="H250" s="55"/>
      <c r="I250" s="55"/>
      <c r="J250" s="55"/>
      <c r="K250" s="55"/>
      <c r="L250" s="55"/>
      <c r="M250" s="55"/>
      <c r="N250" s="55"/>
      <c r="O250" s="55"/>
      <c r="P250" s="55"/>
      <c r="Q250" s="55"/>
      <c r="R250" s="55"/>
      <c r="S250" s="55"/>
      <c r="T250" s="55"/>
      <c r="U250" s="55"/>
      <c r="V250" s="55"/>
      <c r="W250" s="55"/>
      <c r="X250" s="55"/>
    </row>
    <row r="251" spans="1:24" ht="18" customHeight="1">
      <c r="A251" s="107" t="s">
        <v>181</v>
      </c>
      <c r="B251" s="55"/>
      <c r="C251" s="55"/>
      <c r="D251" s="55"/>
      <c r="E251" s="55"/>
      <c r="F251" s="55"/>
      <c r="G251" s="55"/>
      <c r="H251" s="55"/>
      <c r="I251" s="55"/>
      <c r="J251" s="55"/>
      <c r="K251" s="55"/>
      <c r="L251" s="55"/>
      <c r="M251" s="55"/>
      <c r="N251" s="55"/>
      <c r="O251" s="55"/>
      <c r="P251" s="55"/>
      <c r="Q251" s="55"/>
      <c r="R251" s="55"/>
      <c r="S251" s="55"/>
      <c r="T251" s="55"/>
      <c r="U251" s="55"/>
      <c r="V251" s="55"/>
      <c r="W251" s="55"/>
      <c r="X251" s="55"/>
    </row>
    <row r="252" spans="1:24" ht="8.4499999999999993" customHeight="1">
      <c r="A252" s="107"/>
      <c r="B252" s="55"/>
      <c r="C252" s="55"/>
      <c r="D252" s="55"/>
      <c r="E252" s="55"/>
      <c r="F252" s="55"/>
      <c r="G252" s="55"/>
      <c r="H252" s="55"/>
      <c r="I252" s="55"/>
      <c r="J252" s="55"/>
      <c r="K252" s="55"/>
      <c r="L252" s="55"/>
      <c r="M252" s="55"/>
      <c r="N252" s="55"/>
      <c r="O252" s="55"/>
      <c r="P252" s="55"/>
      <c r="Q252" s="55"/>
      <c r="R252" s="55"/>
      <c r="S252" s="55"/>
      <c r="T252" s="55"/>
      <c r="U252" s="55"/>
      <c r="V252" s="55"/>
      <c r="W252" s="55"/>
      <c r="X252" s="55"/>
    </row>
    <row r="253" spans="1:24" ht="18" customHeight="1">
      <c r="A253" s="107" t="s">
        <v>394</v>
      </c>
      <c r="B253" s="55"/>
      <c r="C253" s="55"/>
      <c r="D253" s="55"/>
      <c r="E253" s="55"/>
      <c r="F253" s="55"/>
      <c r="G253" s="55"/>
      <c r="H253" s="55"/>
      <c r="I253" s="55"/>
      <c r="J253" s="55"/>
      <c r="K253" s="55"/>
      <c r="L253" s="55"/>
      <c r="M253" s="55"/>
      <c r="N253" s="55"/>
      <c r="O253" s="55"/>
      <c r="P253" s="55"/>
      <c r="Q253" s="55"/>
      <c r="R253" s="55"/>
      <c r="S253" s="55"/>
      <c r="T253" s="55"/>
      <c r="U253" s="55"/>
      <c r="V253" s="55"/>
      <c r="W253" s="55"/>
      <c r="X253" s="55"/>
    </row>
    <row r="254" spans="1:24" ht="36" customHeight="1">
      <c r="A254" s="107"/>
      <c r="B254" s="1356" t="s">
        <v>182</v>
      </c>
      <c r="C254" s="1356"/>
      <c r="D254" s="1356"/>
      <c r="E254" s="1356"/>
      <c r="F254" s="1356"/>
      <c r="G254" s="1356"/>
      <c r="H254" s="1356"/>
      <c r="I254" s="1356"/>
      <c r="J254" s="1356"/>
      <c r="K254" s="1356"/>
      <c r="L254" s="1356"/>
      <c r="M254" s="1356"/>
      <c r="N254" s="1356"/>
      <c r="O254" s="1356"/>
      <c r="P254" s="1356"/>
      <c r="Q254" s="1356"/>
      <c r="R254" s="1356"/>
      <c r="S254" s="1356"/>
      <c r="T254" s="1356"/>
      <c r="U254" s="1356"/>
      <c r="V254" s="1356"/>
      <c r="W254" s="1356"/>
      <c r="X254" s="1356"/>
    </row>
    <row r="255" spans="1:24" ht="18" customHeight="1">
      <c r="A255" s="1411" t="s">
        <v>102</v>
      </c>
      <c r="B255" s="1411"/>
      <c r="C255" s="1412" t="s">
        <v>183</v>
      </c>
      <c r="D255" s="1412"/>
      <c r="E255" s="1412"/>
      <c r="F255" s="1412"/>
      <c r="G255" s="1412"/>
      <c r="H255" s="1412"/>
      <c r="I255" s="1412" t="s">
        <v>184</v>
      </c>
      <c r="J255" s="1412"/>
      <c r="K255" s="1412"/>
      <c r="L255" s="133"/>
      <c r="M255" s="1412" t="s">
        <v>185</v>
      </c>
      <c r="N255" s="1412"/>
      <c r="O255" s="1412"/>
      <c r="P255" s="1412"/>
      <c r="Q255" s="1412"/>
      <c r="R255" s="1412"/>
      <c r="S255" s="1412" t="s">
        <v>186</v>
      </c>
      <c r="T255" s="1412"/>
      <c r="U255" s="1412"/>
      <c r="V255" s="1412"/>
      <c r="W255" s="1412"/>
      <c r="X255" s="1412"/>
    </row>
    <row r="256" spans="1:24" ht="20.45" customHeight="1">
      <c r="A256" s="1418" t="str">
        <f>IF(T71&gt;0,"〇","")</f>
        <v>〇</v>
      </c>
      <c r="B256" s="1419"/>
      <c r="C256" s="1422" t="s">
        <v>187</v>
      </c>
      <c r="D256" s="1422"/>
      <c r="E256" s="1422"/>
      <c r="F256" s="1422"/>
      <c r="G256" s="1422"/>
      <c r="H256" s="1422"/>
      <c r="I256" s="134" t="s">
        <v>67</v>
      </c>
      <c r="J256" s="580">
        <v>7</v>
      </c>
      <c r="K256" s="135" t="s">
        <v>350</v>
      </c>
      <c r="L256" s="136"/>
      <c r="M256" s="1400" t="s">
        <v>923</v>
      </c>
      <c r="N256" s="1401"/>
      <c r="O256" s="1401"/>
      <c r="P256" s="1401"/>
      <c r="Q256" s="1401"/>
      <c r="R256" s="1402"/>
      <c r="S256" s="1400" t="s">
        <v>1675</v>
      </c>
      <c r="T256" s="1401"/>
      <c r="U256" s="1401"/>
      <c r="V256" s="1401"/>
      <c r="W256" s="1401"/>
      <c r="X256" s="1402"/>
    </row>
    <row r="257" spans="1:24" ht="16.149999999999999" customHeight="1">
      <c r="A257" s="1409"/>
      <c r="B257" s="1410"/>
      <c r="C257" s="1399"/>
      <c r="D257" s="1399"/>
      <c r="E257" s="1399"/>
      <c r="F257" s="1399"/>
      <c r="G257" s="1399"/>
      <c r="H257" s="1399"/>
      <c r="I257" s="137"/>
      <c r="J257" s="138" t="s">
        <v>351</v>
      </c>
      <c r="K257" s="139"/>
      <c r="L257" s="140"/>
      <c r="M257" s="1403"/>
      <c r="N257" s="1404"/>
      <c r="O257" s="1404"/>
      <c r="P257" s="1404"/>
      <c r="Q257" s="1404"/>
      <c r="R257" s="1405"/>
      <c r="S257" s="1403"/>
      <c r="T257" s="1404"/>
      <c r="U257" s="1404"/>
      <c r="V257" s="1404"/>
      <c r="W257" s="1404"/>
      <c r="X257" s="1405"/>
    </row>
    <row r="258" spans="1:24" ht="22.9" customHeight="1">
      <c r="A258" s="1409"/>
      <c r="B258" s="1410"/>
      <c r="C258" s="1399"/>
      <c r="D258" s="1399"/>
      <c r="E258" s="1399"/>
      <c r="F258" s="1399"/>
      <c r="G258" s="1399"/>
      <c r="H258" s="1399"/>
      <c r="I258" s="141" t="s">
        <v>67</v>
      </c>
      <c r="J258" s="579">
        <v>11</v>
      </c>
      <c r="K258" s="142" t="s">
        <v>350</v>
      </c>
      <c r="L258" s="140"/>
      <c r="M258" s="1403"/>
      <c r="N258" s="1404"/>
      <c r="O258" s="1404"/>
      <c r="P258" s="1404"/>
      <c r="Q258" s="1404"/>
      <c r="R258" s="1405"/>
      <c r="S258" s="1403"/>
      <c r="T258" s="1404"/>
      <c r="U258" s="1404"/>
      <c r="V258" s="1404"/>
      <c r="W258" s="1404"/>
      <c r="X258" s="1405"/>
    </row>
    <row r="259" spans="1:24" ht="46.15" customHeight="1">
      <c r="A259" s="1409" t="str">
        <f>IF(S70&gt;0,"〇","")</f>
        <v/>
      </c>
      <c r="B259" s="1410"/>
      <c r="C259" s="1399"/>
      <c r="D259" s="1399"/>
      <c r="E259" s="1399"/>
      <c r="F259" s="1399"/>
      <c r="G259" s="1399"/>
      <c r="H259" s="1399"/>
      <c r="I259" s="1415"/>
      <c r="J259" s="1416"/>
      <c r="K259" s="1417"/>
      <c r="L259" s="140"/>
      <c r="M259" s="1403"/>
      <c r="N259" s="1404"/>
      <c r="O259" s="1404"/>
      <c r="P259" s="1404"/>
      <c r="Q259" s="1404"/>
      <c r="R259" s="1405"/>
      <c r="S259" s="1406"/>
      <c r="T259" s="1407"/>
      <c r="U259" s="1407"/>
      <c r="V259" s="1407"/>
      <c r="W259" s="1407"/>
      <c r="X259" s="1408"/>
    </row>
    <row r="260" spans="1:24" ht="84.6" customHeight="1">
      <c r="A260" s="1409"/>
      <c r="B260" s="1410"/>
      <c r="C260" s="1399"/>
      <c r="D260" s="1399"/>
      <c r="E260" s="1399"/>
      <c r="F260" s="1399"/>
      <c r="G260" s="1399"/>
      <c r="H260" s="1399"/>
      <c r="I260" s="1415"/>
      <c r="J260" s="1416"/>
      <c r="K260" s="1417"/>
      <c r="L260" s="140"/>
      <c r="M260" s="1403"/>
      <c r="N260" s="1404"/>
      <c r="O260" s="1404"/>
      <c r="P260" s="1404"/>
      <c r="Q260" s="1404"/>
      <c r="R260" s="1405"/>
      <c r="S260" s="1426" t="s">
        <v>1676</v>
      </c>
      <c r="T260" s="1427"/>
      <c r="U260" s="1427"/>
      <c r="V260" s="1427"/>
      <c r="W260" s="1427"/>
      <c r="X260" s="1428"/>
    </row>
    <row r="261" spans="1:24" ht="120" customHeight="1">
      <c r="A261" s="1423"/>
      <c r="B261" s="1424"/>
      <c r="C261" s="1425"/>
      <c r="D261" s="1425"/>
      <c r="E261" s="1425"/>
      <c r="F261" s="1425"/>
      <c r="G261" s="1425"/>
      <c r="H261" s="1425"/>
      <c r="I261" s="1442"/>
      <c r="J261" s="1445"/>
      <c r="K261" s="1446"/>
      <c r="L261" s="143"/>
      <c r="M261" s="1406"/>
      <c r="N261" s="1407"/>
      <c r="O261" s="1407"/>
      <c r="P261" s="1407"/>
      <c r="Q261" s="1407"/>
      <c r="R261" s="1408"/>
      <c r="S261" s="1426" t="s">
        <v>1677</v>
      </c>
      <c r="T261" s="1427"/>
      <c r="U261" s="1427"/>
      <c r="V261" s="1427"/>
      <c r="W261" s="1427"/>
      <c r="X261" s="1428"/>
    </row>
    <row r="262" spans="1:24" ht="21.6" customHeight="1">
      <c r="A262" s="1418" t="str">
        <f>IF(S80&gt;0,"〇","")</f>
        <v>〇</v>
      </c>
      <c r="B262" s="1419"/>
      <c r="C262" s="1422" t="s">
        <v>188</v>
      </c>
      <c r="D262" s="1422"/>
      <c r="E262" s="1422"/>
      <c r="F262" s="1422"/>
      <c r="G262" s="1422"/>
      <c r="H262" s="1422"/>
      <c r="I262" s="134" t="s">
        <v>67</v>
      </c>
      <c r="J262" s="580">
        <v>7</v>
      </c>
      <c r="K262" s="135" t="s">
        <v>350</v>
      </c>
      <c r="L262" s="144"/>
      <c r="M262" s="1400" t="s">
        <v>189</v>
      </c>
      <c r="N262" s="1420"/>
      <c r="O262" s="1420"/>
      <c r="P262" s="1420"/>
      <c r="Q262" s="1420"/>
      <c r="R262" s="1421"/>
      <c r="S262" s="1400" t="s">
        <v>1678</v>
      </c>
      <c r="T262" s="1420"/>
      <c r="U262" s="1420"/>
      <c r="V262" s="1420"/>
      <c r="W262" s="1420"/>
      <c r="X262" s="1421"/>
    </row>
    <row r="263" spans="1:24" ht="21.6" customHeight="1">
      <c r="A263" s="1409"/>
      <c r="B263" s="1410"/>
      <c r="C263" s="1399"/>
      <c r="D263" s="1399"/>
      <c r="E263" s="1399"/>
      <c r="F263" s="1399"/>
      <c r="G263" s="1399"/>
      <c r="H263" s="1399"/>
      <c r="I263" s="137"/>
      <c r="J263" s="138" t="s">
        <v>351</v>
      </c>
      <c r="K263" s="139"/>
      <c r="L263" s="144"/>
      <c r="M263" s="1403"/>
      <c r="N263" s="1404"/>
      <c r="O263" s="1404"/>
      <c r="P263" s="1404"/>
      <c r="Q263" s="1404"/>
      <c r="R263" s="1405"/>
      <c r="S263" s="1403"/>
      <c r="T263" s="1404"/>
      <c r="U263" s="1404"/>
      <c r="V263" s="1404"/>
      <c r="W263" s="1404"/>
      <c r="X263" s="1405"/>
    </row>
    <row r="264" spans="1:24" ht="21.6" customHeight="1">
      <c r="A264" s="1409"/>
      <c r="B264" s="1410"/>
      <c r="C264" s="1399"/>
      <c r="D264" s="1399"/>
      <c r="E264" s="1399"/>
      <c r="F264" s="1399"/>
      <c r="G264" s="1399"/>
      <c r="H264" s="1399"/>
      <c r="I264" s="141" t="s">
        <v>67</v>
      </c>
      <c r="J264" s="579">
        <v>11</v>
      </c>
      <c r="K264" s="142" t="s">
        <v>350</v>
      </c>
      <c r="L264" s="144"/>
      <c r="M264" s="1403"/>
      <c r="N264" s="1404"/>
      <c r="O264" s="1404"/>
      <c r="P264" s="1404"/>
      <c r="Q264" s="1404"/>
      <c r="R264" s="1405"/>
      <c r="S264" s="1403"/>
      <c r="T264" s="1404"/>
      <c r="U264" s="1404"/>
      <c r="V264" s="1404"/>
      <c r="W264" s="1404"/>
      <c r="X264" s="1405"/>
    </row>
    <row r="265" spans="1:24" ht="162" customHeight="1">
      <c r="A265" s="1423" t="str">
        <f>IF(S75&gt;0,"〇","")</f>
        <v/>
      </c>
      <c r="B265" s="1424"/>
      <c r="C265" s="1425"/>
      <c r="D265" s="1425"/>
      <c r="E265" s="1425"/>
      <c r="F265" s="1425"/>
      <c r="G265" s="1425"/>
      <c r="H265" s="1425"/>
      <c r="I265" s="1442"/>
      <c r="J265" s="1443"/>
      <c r="K265" s="1444"/>
      <c r="L265" s="144"/>
      <c r="M265" s="1406"/>
      <c r="N265" s="1407"/>
      <c r="O265" s="1407"/>
      <c r="P265" s="1407"/>
      <c r="Q265" s="1407"/>
      <c r="R265" s="1408"/>
      <c r="S265" s="1406"/>
      <c r="T265" s="1407"/>
      <c r="U265" s="1407"/>
      <c r="V265" s="1407"/>
      <c r="W265" s="1407"/>
      <c r="X265" s="1408"/>
    </row>
    <row r="266" spans="1:24" ht="24" customHeight="1">
      <c r="A266" s="1418" t="str">
        <f>IF(S88&gt;0,"〇","")</f>
        <v/>
      </c>
      <c r="B266" s="1419"/>
      <c r="C266" s="1422" t="s">
        <v>924</v>
      </c>
      <c r="D266" s="1422"/>
      <c r="E266" s="1422"/>
      <c r="F266" s="1422"/>
      <c r="G266" s="1422"/>
      <c r="H266" s="1422"/>
      <c r="I266" s="134" t="s">
        <v>67</v>
      </c>
      <c r="J266" s="580">
        <v>7</v>
      </c>
      <c r="K266" s="135" t="s">
        <v>350</v>
      </c>
      <c r="L266" s="144"/>
      <c r="M266" s="1400" t="s">
        <v>929</v>
      </c>
      <c r="N266" s="1440"/>
      <c r="O266" s="1440"/>
      <c r="P266" s="1440"/>
      <c r="Q266" s="1440"/>
      <c r="R266" s="1441"/>
      <c r="S266" s="1400" t="s">
        <v>1679</v>
      </c>
      <c r="T266" s="1420"/>
      <c r="U266" s="1420"/>
      <c r="V266" s="1420"/>
      <c r="W266" s="1420"/>
      <c r="X266" s="1421"/>
    </row>
    <row r="267" spans="1:24" ht="24" customHeight="1">
      <c r="A267" s="1409"/>
      <c r="B267" s="1410"/>
      <c r="C267" s="1399"/>
      <c r="D267" s="1399"/>
      <c r="E267" s="1399"/>
      <c r="F267" s="1399"/>
      <c r="G267" s="1399"/>
      <c r="H267" s="1399"/>
      <c r="I267" s="137"/>
      <c r="J267" s="138" t="s">
        <v>351</v>
      </c>
      <c r="K267" s="139"/>
      <c r="L267" s="144"/>
      <c r="M267" s="1403"/>
      <c r="N267" s="1404"/>
      <c r="O267" s="1404"/>
      <c r="P267" s="1404"/>
      <c r="Q267" s="1404"/>
      <c r="R267" s="1405"/>
      <c r="S267" s="1449"/>
      <c r="T267" s="1450"/>
      <c r="U267" s="1450"/>
      <c r="V267" s="1450"/>
      <c r="W267" s="1450"/>
      <c r="X267" s="1451"/>
    </row>
    <row r="268" spans="1:24" ht="24" customHeight="1">
      <c r="A268" s="1409"/>
      <c r="B268" s="1410"/>
      <c r="C268" s="1399"/>
      <c r="D268" s="1399"/>
      <c r="E268" s="1399"/>
      <c r="F268" s="1399"/>
      <c r="G268" s="1399"/>
      <c r="H268" s="1399"/>
      <c r="I268" s="141" t="s">
        <v>67</v>
      </c>
      <c r="J268" s="579">
        <v>11</v>
      </c>
      <c r="K268" s="142" t="s">
        <v>350</v>
      </c>
      <c r="L268" s="144"/>
      <c r="M268" s="1403"/>
      <c r="N268" s="1404"/>
      <c r="O268" s="1404"/>
      <c r="P268" s="1404"/>
      <c r="Q268" s="1404"/>
      <c r="R268" s="1405"/>
      <c r="S268" s="1449"/>
      <c r="T268" s="1450"/>
      <c r="U268" s="1450"/>
      <c r="V268" s="1450"/>
      <c r="W268" s="1450"/>
      <c r="X268" s="1451"/>
    </row>
    <row r="269" spans="1:24" ht="138" customHeight="1">
      <c r="A269" s="1423"/>
      <c r="B269" s="1424"/>
      <c r="C269" s="1425"/>
      <c r="D269" s="1425"/>
      <c r="E269" s="1425"/>
      <c r="F269" s="1425"/>
      <c r="G269" s="1425"/>
      <c r="H269" s="1425"/>
      <c r="I269" s="1442"/>
      <c r="J269" s="1443"/>
      <c r="K269" s="1444"/>
      <c r="L269" s="144"/>
      <c r="M269" s="1406"/>
      <c r="N269" s="1407"/>
      <c r="O269" s="1407"/>
      <c r="P269" s="1407"/>
      <c r="Q269" s="1407"/>
      <c r="R269" s="1408"/>
      <c r="S269" s="1452"/>
      <c r="T269" s="1453"/>
      <c r="U269" s="1453"/>
      <c r="V269" s="1453"/>
      <c r="W269" s="1453"/>
      <c r="X269" s="1454"/>
    </row>
    <row r="270" spans="1:24" ht="24" customHeight="1">
      <c r="A270" s="1447" t="str">
        <f>IF(P110&gt;0,"〇","")</f>
        <v/>
      </c>
      <c r="B270" s="1448"/>
      <c r="C270" s="1422" t="s">
        <v>925</v>
      </c>
      <c r="D270" s="1422"/>
      <c r="E270" s="1422"/>
      <c r="F270" s="1422"/>
      <c r="G270" s="1422"/>
      <c r="H270" s="1422"/>
      <c r="I270" s="134" t="s">
        <v>67</v>
      </c>
      <c r="J270" s="580">
        <v>7</v>
      </c>
      <c r="K270" s="135" t="s">
        <v>350</v>
      </c>
      <c r="L270" s="144"/>
      <c r="M270" s="1400" t="s">
        <v>928</v>
      </c>
      <c r="N270" s="1420"/>
      <c r="O270" s="1420"/>
      <c r="P270" s="1420"/>
      <c r="Q270" s="1420"/>
      <c r="R270" s="1421"/>
      <c r="S270" s="1400" t="s">
        <v>1680</v>
      </c>
      <c r="T270" s="1420"/>
      <c r="U270" s="1420"/>
      <c r="V270" s="1420"/>
      <c r="W270" s="1420"/>
      <c r="X270" s="1421"/>
    </row>
    <row r="271" spans="1:24" ht="24" customHeight="1">
      <c r="A271" s="1409"/>
      <c r="B271" s="1410"/>
      <c r="C271" s="1399"/>
      <c r="D271" s="1399"/>
      <c r="E271" s="1399"/>
      <c r="F271" s="1399"/>
      <c r="G271" s="1399"/>
      <c r="H271" s="1399"/>
      <c r="I271" s="137"/>
      <c r="J271" s="138" t="s">
        <v>351</v>
      </c>
      <c r="K271" s="139"/>
      <c r="L271" s="144"/>
      <c r="M271" s="1403"/>
      <c r="N271" s="1404"/>
      <c r="O271" s="1404"/>
      <c r="P271" s="1404"/>
      <c r="Q271" s="1404"/>
      <c r="R271" s="1405"/>
      <c r="S271" s="1403"/>
      <c r="T271" s="1404"/>
      <c r="U271" s="1404"/>
      <c r="V271" s="1404"/>
      <c r="W271" s="1404"/>
      <c r="X271" s="1405"/>
    </row>
    <row r="272" spans="1:24" ht="24" customHeight="1">
      <c r="A272" s="1409"/>
      <c r="B272" s="1410"/>
      <c r="C272" s="1399"/>
      <c r="D272" s="1399"/>
      <c r="E272" s="1399"/>
      <c r="F272" s="1399"/>
      <c r="G272" s="1399"/>
      <c r="H272" s="1399"/>
      <c r="I272" s="141" t="s">
        <v>67</v>
      </c>
      <c r="J272" s="579">
        <v>11</v>
      </c>
      <c r="K272" s="142" t="s">
        <v>350</v>
      </c>
      <c r="L272" s="144"/>
      <c r="M272" s="1403"/>
      <c r="N272" s="1404"/>
      <c r="O272" s="1404"/>
      <c r="P272" s="1404"/>
      <c r="Q272" s="1404"/>
      <c r="R272" s="1405"/>
      <c r="S272" s="1403"/>
      <c r="T272" s="1404"/>
      <c r="U272" s="1404"/>
      <c r="V272" s="1404"/>
      <c r="W272" s="1404"/>
      <c r="X272" s="1405"/>
    </row>
    <row r="273" spans="1:25" ht="119.45" customHeight="1">
      <c r="A273" s="1423"/>
      <c r="B273" s="1424"/>
      <c r="C273" s="1425"/>
      <c r="D273" s="1425"/>
      <c r="E273" s="1425"/>
      <c r="F273" s="1425"/>
      <c r="G273" s="1425"/>
      <c r="H273" s="1425"/>
      <c r="I273" s="145"/>
      <c r="J273" s="146"/>
      <c r="K273" s="147"/>
      <c r="L273" s="144"/>
      <c r="M273" s="1406"/>
      <c r="N273" s="1407"/>
      <c r="O273" s="1407"/>
      <c r="P273" s="1407"/>
      <c r="Q273" s="1407"/>
      <c r="R273" s="1408"/>
      <c r="S273" s="1406"/>
      <c r="T273" s="1407"/>
      <c r="U273" s="1407"/>
      <c r="V273" s="1407"/>
      <c r="W273" s="1407"/>
      <c r="X273" s="1408"/>
    </row>
    <row r="274" spans="1:25" ht="24" customHeight="1">
      <c r="A274" s="1437" t="str">
        <f>IF(P119&gt;0,"〇","")</f>
        <v>〇</v>
      </c>
      <c r="B274" s="1438"/>
      <c r="C274" s="1439" t="s">
        <v>926</v>
      </c>
      <c r="D274" s="1422"/>
      <c r="E274" s="1422"/>
      <c r="F274" s="1422"/>
      <c r="G274" s="1422"/>
      <c r="H274" s="1422"/>
      <c r="I274" s="134" t="s">
        <v>67</v>
      </c>
      <c r="J274" s="580">
        <v>7</v>
      </c>
      <c r="K274" s="135" t="s">
        <v>350</v>
      </c>
      <c r="L274" s="148"/>
      <c r="M274" s="1400" t="s">
        <v>927</v>
      </c>
      <c r="N274" s="1420"/>
      <c r="O274" s="1420"/>
      <c r="P274" s="1420"/>
      <c r="Q274" s="1420"/>
      <c r="R274" s="1421"/>
      <c r="S274" s="1400" t="s">
        <v>1681</v>
      </c>
      <c r="T274" s="1420"/>
      <c r="U274" s="1420"/>
      <c r="V274" s="1420"/>
      <c r="W274" s="1420"/>
      <c r="X274" s="1421"/>
      <c r="Y274" s="60"/>
    </row>
    <row r="275" spans="1:25" ht="24" customHeight="1">
      <c r="A275" s="1409"/>
      <c r="B275" s="1410"/>
      <c r="C275" s="1399"/>
      <c r="D275" s="1399"/>
      <c r="E275" s="1399"/>
      <c r="F275" s="1399"/>
      <c r="G275" s="1399"/>
      <c r="H275" s="1399"/>
      <c r="I275" s="137"/>
      <c r="J275" s="138" t="s">
        <v>351</v>
      </c>
      <c r="K275" s="139"/>
      <c r="L275" s="148"/>
      <c r="M275" s="1403"/>
      <c r="N275" s="1404"/>
      <c r="O275" s="1404"/>
      <c r="P275" s="1404"/>
      <c r="Q275" s="1404"/>
      <c r="R275" s="1405"/>
      <c r="S275" s="1403"/>
      <c r="T275" s="1404"/>
      <c r="U275" s="1404"/>
      <c r="V275" s="1404"/>
      <c r="W275" s="1404"/>
      <c r="X275" s="1405"/>
    </row>
    <row r="276" spans="1:25" ht="24" customHeight="1">
      <c r="A276" s="1409"/>
      <c r="B276" s="1410"/>
      <c r="C276" s="1399"/>
      <c r="D276" s="1399"/>
      <c r="E276" s="1399"/>
      <c r="F276" s="1399"/>
      <c r="G276" s="1399"/>
      <c r="H276" s="1399"/>
      <c r="I276" s="141" t="s">
        <v>67</v>
      </c>
      <c r="J276" s="579">
        <v>11</v>
      </c>
      <c r="K276" s="142" t="s">
        <v>350</v>
      </c>
      <c r="L276" s="148"/>
      <c r="M276" s="1403"/>
      <c r="N276" s="1404"/>
      <c r="O276" s="1404"/>
      <c r="P276" s="1404"/>
      <c r="Q276" s="1404"/>
      <c r="R276" s="1405"/>
      <c r="S276" s="1403"/>
      <c r="T276" s="1404"/>
      <c r="U276" s="1404"/>
      <c r="V276" s="1404"/>
      <c r="W276" s="1404"/>
      <c r="X276" s="1405"/>
    </row>
    <row r="277" spans="1:25" ht="119.45" customHeight="1">
      <c r="A277" s="1423" t="str">
        <f>IF(S84&gt;0,"〇","")</f>
        <v/>
      </c>
      <c r="B277" s="1424"/>
      <c r="C277" s="1425"/>
      <c r="D277" s="1425"/>
      <c r="E277" s="1425"/>
      <c r="F277" s="1425"/>
      <c r="G277" s="1425"/>
      <c r="H277" s="1425"/>
      <c r="I277" s="145"/>
      <c r="J277" s="146"/>
      <c r="K277" s="147"/>
      <c r="L277" s="148"/>
      <c r="M277" s="1406"/>
      <c r="N277" s="1407"/>
      <c r="O277" s="1407"/>
      <c r="P277" s="1407"/>
      <c r="Q277" s="1407"/>
      <c r="R277" s="1408"/>
      <c r="S277" s="1406"/>
      <c r="T277" s="1407"/>
      <c r="U277" s="1407"/>
      <c r="V277" s="1407"/>
      <c r="W277" s="1407"/>
      <c r="X277" s="1408"/>
    </row>
    <row r="278" spans="1:25" ht="7.15" customHeight="1">
      <c r="A278" s="149"/>
      <c r="B278" s="149"/>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row>
    <row r="279" spans="1:25" ht="18" customHeight="1">
      <c r="A279" s="126"/>
      <c r="B279" s="127" t="s">
        <v>190</v>
      </c>
      <c r="C279" s="122" t="s">
        <v>930</v>
      </c>
      <c r="D279" s="122"/>
      <c r="E279" s="122"/>
      <c r="F279" s="122"/>
      <c r="G279" s="122"/>
      <c r="H279" s="122"/>
      <c r="I279" s="122"/>
      <c r="J279" s="122"/>
      <c r="K279" s="122"/>
      <c r="L279" s="122"/>
      <c r="M279" s="122"/>
      <c r="N279" s="122"/>
      <c r="O279" s="122"/>
      <c r="P279" s="122"/>
      <c r="Q279" s="122"/>
      <c r="R279" s="122"/>
      <c r="S279" s="122"/>
      <c r="T279" s="122"/>
      <c r="U279" s="122"/>
      <c r="V279" s="122"/>
      <c r="W279" s="122"/>
      <c r="X279" s="122"/>
    </row>
    <row r="280" spans="1:25" ht="45.75" customHeight="1">
      <c r="A280" s="126"/>
      <c r="B280" s="151" t="s">
        <v>191</v>
      </c>
      <c r="C280" s="1222" t="s">
        <v>192</v>
      </c>
      <c r="D280" s="1222"/>
      <c r="E280" s="1222"/>
      <c r="F280" s="1222"/>
      <c r="G280" s="1222"/>
      <c r="H280" s="1222"/>
      <c r="I280" s="1222"/>
      <c r="J280" s="1222"/>
      <c r="K280" s="1222"/>
      <c r="L280" s="1222"/>
      <c r="M280" s="1222"/>
      <c r="N280" s="1222"/>
      <c r="O280" s="1222"/>
      <c r="P280" s="1222"/>
      <c r="Q280" s="1222"/>
      <c r="R280" s="1222"/>
      <c r="S280" s="1222"/>
      <c r="T280" s="1222"/>
      <c r="U280" s="1222"/>
      <c r="V280" s="1222"/>
      <c r="W280" s="1222"/>
      <c r="X280" s="1222"/>
    </row>
  </sheetData>
  <dataConsolidate/>
  <mergeCells count="465">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A276:B276"/>
    <mergeCell ref="C276:H276"/>
    <mergeCell ref="M274:R277"/>
    <mergeCell ref="S274:X277"/>
    <mergeCell ref="C262:H262"/>
    <mergeCell ref="A261:B261"/>
    <mergeCell ref="C261:H261"/>
    <mergeCell ref="A260:B260"/>
    <mergeCell ref="C260:H260"/>
    <mergeCell ref="S261:X261"/>
    <mergeCell ref="A265:B265"/>
    <mergeCell ref="C265:H26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C159:X159"/>
    <mergeCell ref="D148:M148"/>
    <mergeCell ref="N148:W148"/>
    <mergeCell ref="B154:X154"/>
    <mergeCell ref="C155:X155"/>
    <mergeCell ref="A156:B156"/>
    <mergeCell ref="C156:X156"/>
    <mergeCell ref="A155:B155"/>
    <mergeCell ref="B148:C149"/>
    <mergeCell ref="D149:M149"/>
    <mergeCell ref="N149:W149"/>
    <mergeCell ref="B146:C146"/>
    <mergeCell ref="D146:M146"/>
    <mergeCell ref="N146:W146"/>
    <mergeCell ref="B147:C147"/>
    <mergeCell ref="D147:M147"/>
    <mergeCell ref="N147:W147"/>
    <mergeCell ref="B144:C144"/>
    <mergeCell ref="D144:M144"/>
    <mergeCell ref="N144:W144"/>
    <mergeCell ref="B145:C145"/>
    <mergeCell ref="D145:M145"/>
    <mergeCell ref="N145:W145"/>
    <mergeCell ref="B142:C142"/>
    <mergeCell ref="D142:M142"/>
    <mergeCell ref="N142:W142"/>
    <mergeCell ref="B143:C143"/>
    <mergeCell ref="D143:M143"/>
    <mergeCell ref="N143:W143"/>
    <mergeCell ref="B140:C140"/>
    <mergeCell ref="D140:M140"/>
    <mergeCell ref="N140:W140"/>
    <mergeCell ref="B141:C141"/>
    <mergeCell ref="D141:M141"/>
    <mergeCell ref="N141:W141"/>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B72:D72"/>
    <mergeCell ref="E72:F72"/>
    <mergeCell ref="H72:I72"/>
    <mergeCell ref="J72:K72"/>
    <mergeCell ref="M72:O72"/>
    <mergeCell ref="P72:S72"/>
    <mergeCell ref="P71:S71"/>
    <mergeCell ref="T71:W72"/>
    <mergeCell ref="C49:T49"/>
    <mergeCell ref="M71:O71"/>
    <mergeCell ref="T69:W70"/>
    <mergeCell ref="P69:S70"/>
    <mergeCell ref="A49:B49"/>
    <mergeCell ref="B74:X74"/>
    <mergeCell ref="B77:W77"/>
    <mergeCell ref="B78:H78"/>
    <mergeCell ref="I78:M79"/>
    <mergeCell ref="N78:R79"/>
    <mergeCell ref="S78:W79"/>
    <mergeCell ref="B79:D79"/>
    <mergeCell ref="E79:H79"/>
    <mergeCell ref="B73:X73"/>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s>
  <phoneticPr fontId="3"/>
  <dataValidations count="7">
    <dataValidation type="list" allowBlank="1" showInputMessage="1" showErrorMessage="1" sqref="F28:J28" xr:uid="{00000000-0002-0000-0700-000001000000}">
      <formula1>"ア,イ,ウ"</formula1>
    </dataValidation>
    <dataValidation type="list" allowBlank="1" showInputMessage="1" prompt="下記のア～ウから該当する役割を選択" sqref="F22:J26" xr:uid="{00000000-0002-0000-0700-000002000000}">
      <formula1>"ア,イ,ウ"</formula1>
    </dataValidation>
    <dataValidation type="list" allowBlank="1" showInputMessage="1" prompt="該当する項目に「〇」を記載" sqref="A41:B44 C130:C132 H169:I170 N169:O170 A157:B165 A177:B186 A48:B50 B130:B133 B139:B148 C139:C147" xr:uid="{00000000-0002-0000-0700-000003000000}">
      <formula1>"　,〇,"</formula1>
    </dataValidation>
    <dataValidation type="list" allowBlank="1" showInputMessage="1" showErrorMessage="1" prompt="該当する場合に「✓」を選択" sqref="A155:B155" xr:uid="{00000000-0002-0000-0700-000004000000}">
      <formula1>"　,✓,"</formula1>
    </dataValidation>
    <dataValidation type="list" allowBlank="1" showInputMessage="1" prompt="取組開始年度を入力" sqref="J256 J262 J266 J270 J274" xr:uid="{1E54E59F-D6D0-4057-A3DE-802984965DC5}">
      <formula1>"7,8,9,10,11"</formula1>
    </dataValidation>
    <dataValidation type="list" allowBlank="1" showInputMessage="1" prompt="取組終了年度を入力_x000a_（加算額は取組期間内に限り交付されます）" sqref="J258 J264 J268 J272 J276" xr:uid="{E460FB9F-958F-4F67-9C87-FA6FB3F54517}">
      <formula1>"7,8,9,10,11"</formula1>
    </dataValidation>
    <dataValidation type="list" allowBlank="1" showInputMessage="1" showErrorMessage="1" prompt="年度を選択" sqref="F224:P224 R224:X224 F229:I229 F234:I234" xr:uid="{52525626-8BF8-469E-ACB2-D65AD81B48E9}">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rowBreaks count="1" manualBreakCount="1">
    <brk id="261"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40</vt:i4>
      </vt:variant>
    </vt:vector>
  </HeadingPairs>
  <TitlesOfParts>
    <vt:vector size="7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金銭出納簿（今年度）（参考）</vt:lpstr>
      <vt:lpstr>金銭出納簿（前年度）（参考） </vt:lpstr>
      <vt:lpstr>実施状況報告（様式2）</vt:lpstr>
      <vt:lpstr>はじめに!Print_Area</vt:lpstr>
      <vt:lpstr>'活動記録（参考） '!Print_Area</vt:lpstr>
      <vt:lpstr>'金銭出納簿（今年度）（参考）'!Print_Area</vt:lpstr>
      <vt:lpstr>'金銭出納簿（前年度）（参考） '!Print_Area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'金銭出納簿（今年度）（参考）'!Print_Titles</vt:lpstr>
      <vt:lpstr>'金銭出納簿（前年度）（参考） '!Print_Titles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2026-03-26T07:35:10Z</dcterms:modified>
</cp:coreProperties>
</file>