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rvfl11\共有\02_企画財務課\0202_財務係\04_管財\0900 入札制度関係\★週休二日制関係\★施行要領\20250301【運用】週休２日制工事施行要領\"/>
    </mc:Choice>
  </mc:AlternateContent>
  <bookViews>
    <workbookView xWindow="0" yWindow="0" windowWidth="20385" windowHeight="7650"/>
  </bookViews>
  <sheets>
    <sheet name="判別" sheetId="3" r:id="rId1"/>
    <sheet name="入力例" sheetId="1" r:id="rId2"/>
  </sheets>
  <definedNames>
    <definedName name="_xlnm._FilterDatabase" localSheetId="0" hidden="1">判別!$A$13:$C$336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C14" i="3" l="1"/>
  <c r="E14" i="3" l="1"/>
  <c r="AK15" i="3"/>
  <c r="G15" i="3"/>
  <c r="C23" i="3"/>
  <c r="AJ15" i="3"/>
  <c r="B23" i="3" l="1"/>
  <c r="Q15" i="3"/>
  <c r="K15" i="3"/>
  <c r="AA15" i="3"/>
  <c r="AB15" i="3"/>
  <c r="AG15" i="3"/>
  <c r="M15" i="3"/>
  <c r="J15" i="3"/>
  <c r="S15" i="3"/>
  <c r="T15" i="3"/>
  <c r="L15" i="3"/>
  <c r="R15" i="3"/>
  <c r="AC15" i="3"/>
  <c r="N15" i="3"/>
  <c r="W15" i="3"/>
  <c r="X15" i="3"/>
  <c r="Z15" i="3"/>
  <c r="O15" i="3"/>
  <c r="O16" i="3" s="1"/>
  <c r="Y15" i="3"/>
  <c r="AD15" i="3"/>
  <c r="U15" i="3"/>
  <c r="AE15" i="3"/>
  <c r="AF15" i="3"/>
  <c r="P15" i="3"/>
  <c r="V15" i="3"/>
  <c r="AH15" i="3"/>
  <c r="AI15" i="3"/>
  <c r="I15" i="3"/>
  <c r="H15" i="3"/>
  <c r="C32" i="3" l="1"/>
  <c r="G24" i="3"/>
  <c r="I24" i="3"/>
  <c r="I25" i="3" s="1"/>
  <c r="K24" i="3"/>
  <c r="K25" i="3" s="1"/>
  <c r="M24" i="3"/>
  <c r="M25" i="3" s="1"/>
  <c r="O24" i="3"/>
  <c r="O25" i="3" s="1"/>
  <c r="Q24" i="3"/>
  <c r="Q25" i="3" s="1"/>
  <c r="S24" i="3"/>
  <c r="S25" i="3" s="1"/>
  <c r="U24" i="3"/>
  <c r="U25" i="3" s="1"/>
  <c r="W24" i="3"/>
  <c r="W25" i="3" s="1"/>
  <c r="Y24" i="3"/>
  <c r="Y25" i="3" s="1"/>
  <c r="AA24" i="3"/>
  <c r="AA25" i="3" s="1"/>
  <c r="AC24" i="3"/>
  <c r="AC25" i="3" s="1"/>
  <c r="AE24" i="3"/>
  <c r="AE25" i="3" s="1"/>
  <c r="AG24" i="3"/>
  <c r="AG25" i="3" s="1"/>
  <c r="AI24" i="3"/>
  <c r="AI25" i="3" s="1"/>
  <c r="AK24" i="3"/>
  <c r="AK25" i="3" s="1"/>
  <c r="H24" i="3"/>
  <c r="H25" i="3" s="1"/>
  <c r="J24" i="3"/>
  <c r="J25" i="3" s="1"/>
  <c r="L24" i="3"/>
  <c r="L25" i="3" s="1"/>
  <c r="N24" i="3"/>
  <c r="N25" i="3" s="1"/>
  <c r="P24" i="3"/>
  <c r="P25" i="3" s="1"/>
  <c r="R24" i="3"/>
  <c r="R25" i="3" s="1"/>
  <c r="T24" i="3"/>
  <c r="T25" i="3" s="1"/>
  <c r="V24" i="3"/>
  <c r="V25" i="3" s="1"/>
  <c r="X24" i="3"/>
  <c r="X25" i="3" s="1"/>
  <c r="Z24" i="3"/>
  <c r="Z25" i="3" s="1"/>
  <c r="AB24" i="3"/>
  <c r="AB25" i="3" s="1"/>
  <c r="AD24" i="3"/>
  <c r="AD25" i="3" s="1"/>
  <c r="AF24" i="3"/>
  <c r="AF25" i="3" s="1"/>
  <c r="AH24" i="3"/>
  <c r="AH25" i="3" s="1"/>
  <c r="AJ24" i="3"/>
  <c r="AJ25" i="3" s="1"/>
  <c r="B32" i="3"/>
  <c r="E23" i="3"/>
  <c r="AL17" i="3"/>
  <c r="AL18" i="3"/>
  <c r="AL20" i="3"/>
  <c r="AL19" i="3"/>
  <c r="AJ16" i="3"/>
  <c r="K16" i="3"/>
  <c r="S16" i="3"/>
  <c r="W16" i="3"/>
  <c r="AA16" i="3"/>
  <c r="AE16" i="3"/>
  <c r="AK16" i="3"/>
  <c r="J16" i="3"/>
  <c r="N16" i="3"/>
  <c r="R16" i="3"/>
  <c r="V16" i="3"/>
  <c r="Z16" i="3"/>
  <c r="AD16" i="3"/>
  <c r="AH16" i="3"/>
  <c r="H16" i="3"/>
  <c r="L16" i="3"/>
  <c r="P16" i="3"/>
  <c r="T16" i="3"/>
  <c r="X16" i="3"/>
  <c r="AB16" i="3"/>
  <c r="AF16" i="3"/>
  <c r="AI16" i="3"/>
  <c r="I16" i="3"/>
  <c r="M16" i="3"/>
  <c r="Q16" i="3"/>
  <c r="U16" i="3"/>
  <c r="Y16" i="3"/>
  <c r="AC16" i="3"/>
  <c r="AG16" i="3"/>
  <c r="AH23" i="1"/>
  <c r="AI22" i="1" s="1"/>
  <c r="AL29" i="3" l="1"/>
  <c r="G25" i="3"/>
  <c r="B25" i="3" s="1"/>
  <c r="AL27" i="3"/>
  <c r="AL28" i="3"/>
  <c r="AN28" i="3" s="1"/>
  <c r="AP28" i="3" s="1"/>
  <c r="AL26" i="3"/>
  <c r="AN26" i="3" s="1"/>
  <c r="C41" i="3"/>
  <c r="H33" i="3"/>
  <c r="H34" i="3" s="1"/>
  <c r="J33" i="3"/>
  <c r="J34" i="3" s="1"/>
  <c r="L33" i="3"/>
  <c r="L34" i="3" s="1"/>
  <c r="N33" i="3"/>
  <c r="N34" i="3" s="1"/>
  <c r="P33" i="3"/>
  <c r="P34" i="3" s="1"/>
  <c r="R33" i="3"/>
  <c r="R34" i="3" s="1"/>
  <c r="T33" i="3"/>
  <c r="T34" i="3" s="1"/>
  <c r="V33" i="3"/>
  <c r="V34" i="3" s="1"/>
  <c r="X33" i="3"/>
  <c r="X34" i="3" s="1"/>
  <c r="Z33" i="3"/>
  <c r="Z34" i="3" s="1"/>
  <c r="AB33" i="3"/>
  <c r="AB34" i="3" s="1"/>
  <c r="AD33" i="3"/>
  <c r="AD34" i="3" s="1"/>
  <c r="AF33" i="3"/>
  <c r="AF34" i="3" s="1"/>
  <c r="AH33" i="3"/>
  <c r="AH34" i="3" s="1"/>
  <c r="AJ33" i="3"/>
  <c r="AJ34" i="3" s="1"/>
  <c r="G33" i="3"/>
  <c r="I33" i="3"/>
  <c r="I34" i="3" s="1"/>
  <c r="K33" i="3"/>
  <c r="K34" i="3" s="1"/>
  <c r="M33" i="3"/>
  <c r="M34" i="3" s="1"/>
  <c r="O33" i="3"/>
  <c r="O34" i="3" s="1"/>
  <c r="Q33" i="3"/>
  <c r="Q34" i="3" s="1"/>
  <c r="S33" i="3"/>
  <c r="S34" i="3" s="1"/>
  <c r="U33" i="3"/>
  <c r="U34" i="3" s="1"/>
  <c r="W33" i="3"/>
  <c r="W34" i="3" s="1"/>
  <c r="Y33" i="3"/>
  <c r="Y34" i="3" s="1"/>
  <c r="AA33" i="3"/>
  <c r="AA34" i="3" s="1"/>
  <c r="AC33" i="3"/>
  <c r="AC34" i="3" s="1"/>
  <c r="AE33" i="3"/>
  <c r="AE34" i="3" s="1"/>
  <c r="AI33" i="3"/>
  <c r="AI34" i="3" s="1"/>
  <c r="AG33" i="3"/>
  <c r="AG34" i="3" s="1"/>
  <c r="AK33" i="3"/>
  <c r="AK34" i="3" s="1"/>
  <c r="C17" i="3"/>
  <c r="B17" i="3"/>
  <c r="AM17" i="3"/>
  <c r="C18" i="3"/>
  <c r="AM19" i="3"/>
  <c r="B27" i="3"/>
  <c r="B41" i="3"/>
  <c r="C50" i="3" s="1"/>
  <c r="E32" i="3"/>
  <c r="B18" i="3"/>
  <c r="G16" i="3"/>
  <c r="C16" i="3" s="1"/>
  <c r="AN19" i="3" s="1"/>
  <c r="C21" i="3" s="1"/>
  <c r="AH38" i="1"/>
  <c r="AH41" i="1"/>
  <c r="AH39" i="1"/>
  <c r="AH32" i="1"/>
  <c r="AH30" i="1"/>
  <c r="AH21" i="1"/>
  <c r="AI20" i="1" s="1"/>
  <c r="AH14" i="1"/>
  <c r="N47" i="1" s="1"/>
  <c r="AH12" i="1"/>
  <c r="F47" i="1" s="1"/>
  <c r="G34" i="3" l="1"/>
  <c r="AL36" i="3"/>
  <c r="AM35" i="3" s="1"/>
  <c r="AL38" i="3"/>
  <c r="AL37" i="3"/>
  <c r="AN37" i="3" s="1"/>
  <c r="AP37" i="3" s="1"/>
  <c r="AL35" i="3"/>
  <c r="C26" i="3"/>
  <c r="AM26" i="3"/>
  <c r="AM28" i="3"/>
  <c r="C19" i="3"/>
  <c r="AP19" i="3"/>
  <c r="C25" i="3"/>
  <c r="B26" i="3"/>
  <c r="C27" i="3"/>
  <c r="AJ42" i="3"/>
  <c r="AJ43" i="3" s="1"/>
  <c r="E41" i="3"/>
  <c r="M42" i="3"/>
  <c r="M43" i="3" s="1"/>
  <c r="J42" i="3"/>
  <c r="J43" i="3" s="1"/>
  <c r="Q42" i="3"/>
  <c r="Q43" i="3" s="1"/>
  <c r="AE42" i="3"/>
  <c r="AE43" i="3" s="1"/>
  <c r="L42" i="3"/>
  <c r="L43" i="3" s="1"/>
  <c r="AA42" i="3"/>
  <c r="AA43" i="3" s="1"/>
  <c r="AD42" i="3"/>
  <c r="AD43" i="3" s="1"/>
  <c r="AK42" i="3"/>
  <c r="AK43" i="3" s="1"/>
  <c r="AH42" i="3"/>
  <c r="AH43" i="3" s="1"/>
  <c r="I42" i="3"/>
  <c r="I43" i="3" s="1"/>
  <c r="G42" i="3"/>
  <c r="H42" i="3"/>
  <c r="H43" i="3" s="1"/>
  <c r="AF42" i="3"/>
  <c r="AF43" i="3" s="1"/>
  <c r="W42" i="3"/>
  <c r="W43" i="3" s="1"/>
  <c r="V42" i="3"/>
  <c r="V43" i="3" s="1"/>
  <c r="AC42" i="3"/>
  <c r="AC43" i="3" s="1"/>
  <c r="Z42" i="3"/>
  <c r="Z43" i="3" s="1"/>
  <c r="AG42" i="3"/>
  <c r="AG43" i="3" s="1"/>
  <c r="AI42" i="3"/>
  <c r="AI43" i="3" s="1"/>
  <c r="AB42" i="3"/>
  <c r="AB43" i="3" s="1"/>
  <c r="K42" i="3"/>
  <c r="K43" i="3" s="1"/>
  <c r="S42" i="3"/>
  <c r="S43" i="3" s="1"/>
  <c r="N42" i="3"/>
  <c r="N43" i="3" s="1"/>
  <c r="U42" i="3"/>
  <c r="U43" i="3" s="1"/>
  <c r="R42" i="3"/>
  <c r="R43" i="3" s="1"/>
  <c r="Y42" i="3"/>
  <c r="Y43" i="3" s="1"/>
  <c r="T42" i="3"/>
  <c r="T43" i="3" s="1"/>
  <c r="O42" i="3"/>
  <c r="O43" i="3" s="1"/>
  <c r="P42" i="3"/>
  <c r="P43" i="3" s="1"/>
  <c r="X42" i="3"/>
  <c r="X43" i="3" s="1"/>
  <c r="B34" i="3"/>
  <c r="C36" i="3"/>
  <c r="B36" i="3"/>
  <c r="B50" i="3"/>
  <c r="C59" i="3" s="1"/>
  <c r="B16" i="3"/>
  <c r="AN17" i="3" s="1"/>
  <c r="AH22" i="1"/>
  <c r="AN35" i="3" l="1"/>
  <c r="AM37" i="3"/>
  <c r="AO19" i="3"/>
  <c r="C34" i="3"/>
  <c r="C30" i="3"/>
  <c r="AO28" i="3" s="1"/>
  <c r="C39" i="3"/>
  <c r="AO37" i="3" s="1"/>
  <c r="C35" i="3"/>
  <c r="B35" i="3"/>
  <c r="C20" i="3"/>
  <c r="B59" i="3"/>
  <c r="C68" i="3" s="1"/>
  <c r="B28" i="3"/>
  <c r="B19" i="3"/>
  <c r="Q51" i="3"/>
  <c r="Q52" i="3" s="1"/>
  <c r="X51" i="3"/>
  <c r="X52" i="3" s="1"/>
  <c r="W51" i="3"/>
  <c r="W52" i="3" s="1"/>
  <c r="AJ51" i="3"/>
  <c r="AJ52" i="3" s="1"/>
  <c r="M51" i="3"/>
  <c r="M52" i="3" s="1"/>
  <c r="J51" i="3"/>
  <c r="J52" i="3" s="1"/>
  <c r="I51" i="3"/>
  <c r="I52" i="3" s="1"/>
  <c r="AD51" i="3"/>
  <c r="AD52" i="3" s="1"/>
  <c r="AF51" i="3"/>
  <c r="AF52" i="3" s="1"/>
  <c r="H51" i="3"/>
  <c r="H52" i="3" s="1"/>
  <c r="T51" i="3"/>
  <c r="T52" i="3" s="1"/>
  <c r="AK51" i="3"/>
  <c r="AK52" i="3" s="1"/>
  <c r="AH51" i="3"/>
  <c r="AH52" i="3" s="1"/>
  <c r="AG51" i="3"/>
  <c r="AG52" i="3" s="1"/>
  <c r="V51" i="3"/>
  <c r="V52" i="3" s="1"/>
  <c r="AE51" i="3"/>
  <c r="AE52" i="3" s="1"/>
  <c r="S51" i="3"/>
  <c r="S52" i="3" s="1"/>
  <c r="AB51" i="3"/>
  <c r="AB52" i="3" s="1"/>
  <c r="G51" i="3"/>
  <c r="AC51" i="3"/>
  <c r="AC52" i="3" s="1"/>
  <c r="Z51" i="3"/>
  <c r="Z52" i="3" s="1"/>
  <c r="Y51" i="3"/>
  <c r="Y52" i="3" s="1"/>
  <c r="N51" i="3"/>
  <c r="N52" i="3" s="1"/>
  <c r="AA51" i="3"/>
  <c r="AA52" i="3" s="1"/>
  <c r="AI51" i="3"/>
  <c r="AI52" i="3" s="1"/>
  <c r="L51" i="3"/>
  <c r="L52" i="3" s="1"/>
  <c r="O51" i="3"/>
  <c r="O52" i="3" s="1"/>
  <c r="U51" i="3"/>
  <c r="U52" i="3" s="1"/>
  <c r="R51" i="3"/>
  <c r="R52" i="3" s="1"/>
  <c r="E50" i="3"/>
  <c r="P51" i="3"/>
  <c r="P52" i="3" s="1"/>
  <c r="K51" i="3"/>
  <c r="K52" i="3" s="1"/>
  <c r="AL46" i="3"/>
  <c r="AL44" i="3"/>
  <c r="AL47" i="3"/>
  <c r="C45" i="3" s="1"/>
  <c r="AL45" i="3"/>
  <c r="B45" i="3" s="1"/>
  <c r="G43" i="3"/>
  <c r="B43" i="3" s="1"/>
  <c r="AH11" i="1"/>
  <c r="AH40" i="1"/>
  <c r="AI38" i="1"/>
  <c r="AH31" i="1"/>
  <c r="AH29" i="1"/>
  <c r="F46" i="1" s="1"/>
  <c r="F48" i="1" s="1"/>
  <c r="AH20" i="1"/>
  <c r="AH13" i="1"/>
  <c r="N46" i="1" l="1"/>
  <c r="C38" i="3"/>
  <c r="C29" i="3"/>
  <c r="C43" i="3"/>
  <c r="B37" i="3"/>
  <c r="AN46" i="3"/>
  <c r="C48" i="3" s="1"/>
  <c r="C44" i="3"/>
  <c r="B68" i="3"/>
  <c r="AJ69" i="3" s="1"/>
  <c r="AJ70" i="3" s="1"/>
  <c r="AN44" i="3"/>
  <c r="B44" i="3"/>
  <c r="C28" i="3"/>
  <c r="W60" i="3"/>
  <c r="W61" i="3" s="1"/>
  <c r="U60" i="3"/>
  <c r="U61" i="3" s="1"/>
  <c r="AK60" i="3"/>
  <c r="AK61" i="3" s="1"/>
  <c r="P60" i="3"/>
  <c r="P61" i="3" s="1"/>
  <c r="H60" i="3"/>
  <c r="H61" i="3" s="1"/>
  <c r="AB60" i="3"/>
  <c r="AB61" i="3" s="1"/>
  <c r="O60" i="3"/>
  <c r="O61" i="3" s="1"/>
  <c r="Y60" i="3"/>
  <c r="Y61" i="3" s="1"/>
  <c r="T60" i="3"/>
  <c r="T61" i="3" s="1"/>
  <c r="AJ60" i="3"/>
  <c r="AJ61" i="3" s="1"/>
  <c r="AH60" i="3"/>
  <c r="AH61" i="3" s="1"/>
  <c r="AI60" i="3"/>
  <c r="AI61" i="3" s="1"/>
  <c r="M60" i="3"/>
  <c r="M61" i="3" s="1"/>
  <c r="E59" i="3"/>
  <c r="AG60" i="3"/>
  <c r="AG61" i="3" s="1"/>
  <c r="R60" i="3"/>
  <c r="R61" i="3" s="1"/>
  <c r="AA60" i="3"/>
  <c r="AA61" i="3" s="1"/>
  <c r="AE60" i="3"/>
  <c r="AE61" i="3" s="1"/>
  <c r="J60" i="3"/>
  <c r="J61" i="3" s="1"/>
  <c r="G60" i="3"/>
  <c r="K60" i="3"/>
  <c r="K61" i="3" s="1"/>
  <c r="N60" i="3"/>
  <c r="N61" i="3" s="1"/>
  <c r="Q60" i="3"/>
  <c r="Q61" i="3" s="1"/>
  <c r="V60" i="3"/>
  <c r="V61" i="3" s="1"/>
  <c r="I60" i="3"/>
  <c r="I61" i="3" s="1"/>
  <c r="X60" i="3"/>
  <c r="X61" i="3" s="1"/>
  <c r="AD60" i="3"/>
  <c r="AD61" i="3" s="1"/>
  <c r="S60" i="3"/>
  <c r="S61" i="3" s="1"/>
  <c r="L60" i="3"/>
  <c r="L61" i="3" s="1"/>
  <c r="AF60" i="3"/>
  <c r="AF61" i="3" s="1"/>
  <c r="Z60" i="3"/>
  <c r="Z61" i="3" s="1"/>
  <c r="AC60" i="3"/>
  <c r="AC61" i="3" s="1"/>
  <c r="AM44" i="3"/>
  <c r="AL53" i="3"/>
  <c r="AL56" i="3"/>
  <c r="C54" i="3" s="1"/>
  <c r="G52" i="3"/>
  <c r="C52" i="3" s="1"/>
  <c r="AL55" i="3"/>
  <c r="AL54" i="3"/>
  <c r="B54" i="3" s="1"/>
  <c r="AM46" i="3"/>
  <c r="AI29" i="1"/>
  <c r="AI31" i="1"/>
  <c r="AI40" i="1"/>
  <c r="AI11" i="1"/>
  <c r="AI13" i="1"/>
  <c r="C77" i="3" l="1"/>
  <c r="U69" i="3"/>
  <c r="U70" i="3" s="1"/>
  <c r="AP46" i="3"/>
  <c r="C47" i="3" s="1"/>
  <c r="P69" i="3"/>
  <c r="P70" i="3" s="1"/>
  <c r="T69" i="3"/>
  <c r="T70" i="3" s="1"/>
  <c r="G69" i="3"/>
  <c r="G70" i="3" s="1"/>
  <c r="V69" i="3"/>
  <c r="V70" i="3" s="1"/>
  <c r="K69" i="3"/>
  <c r="K70" i="3" s="1"/>
  <c r="X69" i="3"/>
  <c r="X70" i="3" s="1"/>
  <c r="AF69" i="3"/>
  <c r="AF70" i="3" s="1"/>
  <c r="I69" i="3"/>
  <c r="I70" i="3" s="1"/>
  <c r="AG69" i="3"/>
  <c r="AG70" i="3" s="1"/>
  <c r="Y69" i="3"/>
  <c r="Y70" i="3" s="1"/>
  <c r="O69" i="3"/>
  <c r="O70" i="3" s="1"/>
  <c r="AH69" i="3"/>
  <c r="AH70" i="3" s="1"/>
  <c r="M69" i="3"/>
  <c r="M70" i="3" s="1"/>
  <c r="R69" i="3"/>
  <c r="R70" i="3" s="1"/>
  <c r="AC69" i="3"/>
  <c r="AC70" i="3" s="1"/>
  <c r="N69" i="3"/>
  <c r="N70" i="3" s="1"/>
  <c r="Z69" i="3"/>
  <c r="Z70" i="3" s="1"/>
  <c r="AD69" i="3"/>
  <c r="AD70" i="3" s="1"/>
  <c r="AI69" i="3"/>
  <c r="AI70" i="3" s="1"/>
  <c r="Q69" i="3"/>
  <c r="Q70" i="3" s="1"/>
  <c r="L69" i="3"/>
  <c r="L70" i="3" s="1"/>
  <c r="S69" i="3"/>
  <c r="S70" i="3" s="1"/>
  <c r="B52" i="3"/>
  <c r="G61" i="3"/>
  <c r="C61" i="3" s="1"/>
  <c r="B53" i="3"/>
  <c r="AN53" i="3"/>
  <c r="AN55" i="3"/>
  <c r="C57" i="3" s="1"/>
  <c r="C53" i="3"/>
  <c r="E68" i="3"/>
  <c r="AB69" i="3"/>
  <c r="AB70" i="3" s="1"/>
  <c r="AK69" i="3"/>
  <c r="AK70" i="3" s="1"/>
  <c r="AE69" i="3"/>
  <c r="AE70" i="3" s="1"/>
  <c r="W69" i="3"/>
  <c r="W70" i="3" s="1"/>
  <c r="H69" i="3"/>
  <c r="H70" i="3" s="1"/>
  <c r="J69" i="3"/>
  <c r="J70" i="3" s="1"/>
  <c r="AA69" i="3"/>
  <c r="AA70" i="3" s="1"/>
  <c r="C46" i="3"/>
  <c r="C37" i="3"/>
  <c r="AL62" i="3"/>
  <c r="AL65" i="3"/>
  <c r="C63" i="3" s="1"/>
  <c r="AL63" i="3"/>
  <c r="AL64" i="3"/>
  <c r="B46" i="3"/>
  <c r="AM53" i="3"/>
  <c r="AM55" i="3"/>
  <c r="N48" i="1"/>
  <c r="B77" i="3" l="1"/>
  <c r="AJ78" i="3" s="1"/>
  <c r="AJ79" i="3" s="1"/>
  <c r="AO46" i="3"/>
  <c r="C86" i="3"/>
  <c r="AP55" i="3"/>
  <c r="C56" i="3" s="1"/>
  <c r="B61" i="3"/>
  <c r="J78" i="3"/>
  <c r="J79" i="3" s="1"/>
  <c r="AA78" i="3"/>
  <c r="AA79" i="3" s="1"/>
  <c r="K78" i="3"/>
  <c r="K79" i="3" s="1"/>
  <c r="P78" i="3"/>
  <c r="P79" i="3" s="1"/>
  <c r="AD78" i="3"/>
  <c r="AD79" i="3" s="1"/>
  <c r="U78" i="3"/>
  <c r="U79" i="3" s="1"/>
  <c r="B70" i="3"/>
  <c r="C70" i="3"/>
  <c r="E77" i="3"/>
  <c r="Z78" i="3"/>
  <c r="Z79" i="3" s="1"/>
  <c r="O78" i="3"/>
  <c r="O79" i="3" s="1"/>
  <c r="AE78" i="3"/>
  <c r="AE79" i="3" s="1"/>
  <c r="AB78" i="3"/>
  <c r="AB79" i="3" s="1"/>
  <c r="AF78" i="3"/>
  <c r="AF79" i="3" s="1"/>
  <c r="AN64" i="3"/>
  <c r="C66" i="3" s="1"/>
  <c r="C62" i="3"/>
  <c r="Q78" i="3"/>
  <c r="Q79" i="3" s="1"/>
  <c r="AK78" i="3"/>
  <c r="AK79" i="3" s="1"/>
  <c r="L78" i="3"/>
  <c r="L79" i="3" s="1"/>
  <c r="AG78" i="3"/>
  <c r="AG79" i="3" s="1"/>
  <c r="AL71" i="3"/>
  <c r="I78" i="3"/>
  <c r="I79" i="3" s="1"/>
  <c r="T78" i="3"/>
  <c r="T79" i="3" s="1"/>
  <c r="H78" i="3"/>
  <c r="H79" i="3" s="1"/>
  <c r="AI78" i="3"/>
  <c r="AI79" i="3" s="1"/>
  <c r="AM62" i="3"/>
  <c r="B63" i="3"/>
  <c r="AL73" i="3"/>
  <c r="M78" i="3"/>
  <c r="M79" i="3" s="1"/>
  <c r="S78" i="3"/>
  <c r="S79" i="3" s="1"/>
  <c r="Y78" i="3"/>
  <c r="Y79" i="3" s="1"/>
  <c r="V78" i="3"/>
  <c r="V79" i="3" s="1"/>
  <c r="X78" i="3"/>
  <c r="X79" i="3" s="1"/>
  <c r="AL74" i="3"/>
  <c r="C72" i="3" s="1"/>
  <c r="AL72" i="3"/>
  <c r="B72" i="3" s="1"/>
  <c r="AC78" i="3"/>
  <c r="AC79" i="3" s="1"/>
  <c r="R78" i="3"/>
  <c r="R79" i="3" s="1"/>
  <c r="B62" i="3"/>
  <c r="AN62" i="3"/>
  <c r="C55" i="3"/>
  <c r="AM64" i="3"/>
  <c r="B55" i="3"/>
  <c r="G78" i="3" l="1"/>
  <c r="G79" i="3" s="1"/>
  <c r="AH78" i="3"/>
  <c r="AH79" i="3" s="1"/>
  <c r="N78" i="3"/>
  <c r="N79" i="3" s="1"/>
  <c r="W78" i="3"/>
  <c r="W79" i="3" s="1"/>
  <c r="B86" i="3"/>
  <c r="AK87" i="3" s="1"/>
  <c r="AK88" i="3" s="1"/>
  <c r="AO55" i="3"/>
  <c r="AP64" i="3"/>
  <c r="C65" i="3" s="1"/>
  <c r="AM73" i="3"/>
  <c r="B71" i="3"/>
  <c r="AN71" i="3"/>
  <c r="B73" i="3" s="1"/>
  <c r="C71" i="3"/>
  <c r="AN73" i="3"/>
  <c r="C75" i="3" s="1"/>
  <c r="AM71" i="3"/>
  <c r="B64" i="3"/>
  <c r="C64" i="3"/>
  <c r="V87" i="3"/>
  <c r="V88" i="3" s="1"/>
  <c r="X87" i="3"/>
  <c r="X88" i="3" s="1"/>
  <c r="AG87" i="3"/>
  <c r="AG88" i="3" s="1"/>
  <c r="AJ87" i="3"/>
  <c r="AJ88" i="3" s="1"/>
  <c r="M87" i="3"/>
  <c r="M88" i="3" s="1"/>
  <c r="Z87" i="3"/>
  <c r="Z88" i="3" s="1"/>
  <c r="AF87" i="3"/>
  <c r="AF88" i="3" s="1"/>
  <c r="S87" i="3"/>
  <c r="S88" i="3" s="1"/>
  <c r="G87" i="3"/>
  <c r="AA87" i="3"/>
  <c r="AA88" i="3" s="1"/>
  <c r="C95" i="3"/>
  <c r="L87" i="3" l="1"/>
  <c r="L88" i="3" s="1"/>
  <c r="W87" i="3"/>
  <c r="W88" i="3" s="1"/>
  <c r="P87" i="3"/>
  <c r="P88" i="3" s="1"/>
  <c r="AH87" i="3"/>
  <c r="AH88" i="3" s="1"/>
  <c r="J87" i="3"/>
  <c r="J88" i="3" s="1"/>
  <c r="T87" i="3"/>
  <c r="T88" i="3" s="1"/>
  <c r="Y87" i="3"/>
  <c r="Y88" i="3" s="1"/>
  <c r="AB87" i="3"/>
  <c r="AB88" i="3" s="1"/>
  <c r="AI87" i="3"/>
  <c r="AI88" i="3" s="1"/>
  <c r="E86" i="3"/>
  <c r="O87" i="3"/>
  <c r="O88" i="3" s="1"/>
  <c r="Q87" i="3"/>
  <c r="Q88" i="3" s="1"/>
  <c r="AC87" i="3"/>
  <c r="AC88" i="3" s="1"/>
  <c r="AL80" i="3"/>
  <c r="AL81" i="3"/>
  <c r="B81" i="3" s="1"/>
  <c r="AL83" i="3"/>
  <c r="C81" i="3" s="1"/>
  <c r="B79" i="3"/>
  <c r="H87" i="3"/>
  <c r="H88" i="3" s="1"/>
  <c r="U87" i="3"/>
  <c r="U88" i="3" s="1"/>
  <c r="AE87" i="3"/>
  <c r="AE88" i="3" s="1"/>
  <c r="AD87" i="3"/>
  <c r="AD88" i="3" s="1"/>
  <c r="N87" i="3"/>
  <c r="N88" i="3" s="1"/>
  <c r="K87" i="3"/>
  <c r="K88" i="3" s="1"/>
  <c r="R87" i="3"/>
  <c r="R88" i="3" s="1"/>
  <c r="I87" i="3"/>
  <c r="I88" i="3" s="1"/>
  <c r="C79" i="3"/>
  <c r="AL82" i="3"/>
  <c r="AO64" i="3"/>
  <c r="AP73" i="3"/>
  <c r="C74" i="3" s="1"/>
  <c r="C73" i="3"/>
  <c r="G88" i="3"/>
  <c r="B80" i="3"/>
  <c r="B95" i="3"/>
  <c r="AM80" i="3" l="1"/>
  <c r="AN80" i="3"/>
  <c r="B82" i="3" s="1"/>
  <c r="AM82" i="3"/>
  <c r="C80" i="3"/>
  <c r="AL91" i="3"/>
  <c r="AL89" i="3"/>
  <c r="B89" i="3" s="1"/>
  <c r="AN82" i="3"/>
  <c r="C84" i="3" s="1"/>
  <c r="AO82" i="3" s="1"/>
  <c r="C88" i="3"/>
  <c r="AL90" i="3"/>
  <c r="B90" i="3" s="1"/>
  <c r="AL92" i="3"/>
  <c r="C90" i="3" s="1"/>
  <c r="AO73" i="3"/>
  <c r="B88" i="3"/>
  <c r="AJ96" i="3"/>
  <c r="AJ97" i="3" s="1"/>
  <c r="AI96" i="3"/>
  <c r="AI97" i="3" s="1"/>
  <c r="Q96" i="3"/>
  <c r="Q97" i="3" s="1"/>
  <c r="AE96" i="3"/>
  <c r="AE97" i="3" s="1"/>
  <c r="V96" i="3"/>
  <c r="V97" i="3" s="1"/>
  <c r="O96" i="3"/>
  <c r="O97" i="3" s="1"/>
  <c r="AD96" i="3"/>
  <c r="AD97" i="3" s="1"/>
  <c r="AF96" i="3"/>
  <c r="AF97" i="3" s="1"/>
  <c r="E95" i="3"/>
  <c r="AC96" i="3"/>
  <c r="AC97" i="3" s="1"/>
  <c r="H96" i="3"/>
  <c r="H97" i="3" s="1"/>
  <c r="J96" i="3"/>
  <c r="J97" i="3" s="1"/>
  <c r="Z96" i="3"/>
  <c r="Z97" i="3" s="1"/>
  <c r="U96" i="3"/>
  <c r="U97" i="3" s="1"/>
  <c r="AA96" i="3"/>
  <c r="AA97" i="3" s="1"/>
  <c r="Y96" i="3"/>
  <c r="Y97" i="3" s="1"/>
  <c r="K96" i="3"/>
  <c r="K97" i="3" s="1"/>
  <c r="AG96" i="3"/>
  <c r="AG97" i="3" s="1"/>
  <c r="AB96" i="3"/>
  <c r="AB97" i="3" s="1"/>
  <c r="I96" i="3"/>
  <c r="I97" i="3" s="1"/>
  <c r="P96" i="3"/>
  <c r="P97" i="3" s="1"/>
  <c r="L96" i="3"/>
  <c r="L97" i="3" s="1"/>
  <c r="AK96" i="3"/>
  <c r="AK97" i="3" s="1"/>
  <c r="R96" i="3"/>
  <c r="R97" i="3" s="1"/>
  <c r="AH96" i="3"/>
  <c r="AH97" i="3" s="1"/>
  <c r="G96" i="3"/>
  <c r="N96" i="3"/>
  <c r="N97" i="3" s="1"/>
  <c r="X96" i="3"/>
  <c r="X97" i="3" s="1"/>
  <c r="W96" i="3"/>
  <c r="W97" i="3" s="1"/>
  <c r="C104" i="3"/>
  <c r="T96" i="3"/>
  <c r="T97" i="3" s="1"/>
  <c r="S96" i="3"/>
  <c r="S97" i="3" s="1"/>
  <c r="M96" i="3"/>
  <c r="M97" i="3" s="1"/>
  <c r="AN91" i="3" l="1"/>
  <c r="C93" i="3" s="1"/>
  <c r="C89" i="3"/>
  <c r="C82" i="3"/>
  <c r="AP82" i="3"/>
  <c r="C83" i="3" s="1"/>
  <c r="AM91" i="3"/>
  <c r="AM89" i="3"/>
  <c r="AN89" i="3"/>
  <c r="B91" i="3" s="1"/>
  <c r="B104" i="3"/>
  <c r="C113" i="3" s="1"/>
  <c r="G97" i="3"/>
  <c r="C97" i="3" s="1"/>
  <c r="AL98" i="3"/>
  <c r="AL99" i="3"/>
  <c r="B99" i="3" s="1"/>
  <c r="AL101" i="3"/>
  <c r="C99" i="3" s="1"/>
  <c r="AL100" i="3"/>
  <c r="C91" i="3" l="1"/>
  <c r="AP91" i="3"/>
  <c r="C92" i="3" s="1"/>
  <c r="AO91" i="3"/>
  <c r="B97" i="3"/>
  <c r="B98" i="3"/>
  <c r="AN98" i="3"/>
  <c r="B100" i="3" s="1"/>
  <c r="AN100" i="3"/>
  <c r="C102" i="3" s="1"/>
  <c r="C98" i="3"/>
  <c r="B113" i="3"/>
  <c r="C122" i="3" s="1"/>
  <c r="AM98" i="3"/>
  <c r="N105" i="3"/>
  <c r="N106" i="3" s="1"/>
  <c r="Y105" i="3"/>
  <c r="Y106" i="3" s="1"/>
  <c r="AF105" i="3"/>
  <c r="AF106" i="3" s="1"/>
  <c r="AC105" i="3"/>
  <c r="AC106" i="3" s="1"/>
  <c r="K105" i="3"/>
  <c r="K106" i="3" s="1"/>
  <c r="AJ105" i="3"/>
  <c r="AJ106" i="3" s="1"/>
  <c r="I105" i="3"/>
  <c r="I106" i="3" s="1"/>
  <c r="AI105" i="3"/>
  <c r="AI106" i="3" s="1"/>
  <c r="AH105" i="3"/>
  <c r="AH106" i="3" s="1"/>
  <c r="S105" i="3"/>
  <c r="S106" i="3" s="1"/>
  <c r="AA105" i="3"/>
  <c r="AA106" i="3" s="1"/>
  <c r="AD105" i="3"/>
  <c r="AD106" i="3" s="1"/>
  <c r="R105" i="3"/>
  <c r="R106" i="3" s="1"/>
  <c r="T105" i="3"/>
  <c r="T106" i="3" s="1"/>
  <c r="AG105" i="3"/>
  <c r="AG106" i="3" s="1"/>
  <c r="AE105" i="3"/>
  <c r="AE106" i="3" s="1"/>
  <c r="Z105" i="3"/>
  <c r="Z106" i="3" s="1"/>
  <c r="AB105" i="3"/>
  <c r="AB106" i="3" s="1"/>
  <c r="V105" i="3"/>
  <c r="V106" i="3" s="1"/>
  <c r="G105" i="3"/>
  <c r="M105" i="3"/>
  <c r="M106" i="3" s="1"/>
  <c r="Q105" i="3"/>
  <c r="Q106" i="3" s="1"/>
  <c r="O105" i="3"/>
  <c r="O106" i="3" s="1"/>
  <c r="E104" i="3"/>
  <c r="L105" i="3"/>
  <c r="L106" i="3" s="1"/>
  <c r="U105" i="3"/>
  <c r="U106" i="3" s="1"/>
  <c r="W105" i="3"/>
  <c r="W106" i="3" s="1"/>
  <c r="J105" i="3"/>
  <c r="J106" i="3" s="1"/>
  <c r="P105" i="3"/>
  <c r="P106" i="3" s="1"/>
  <c r="AK105" i="3"/>
  <c r="AK106" i="3" s="1"/>
  <c r="X105" i="3"/>
  <c r="X106" i="3" s="1"/>
  <c r="H105" i="3"/>
  <c r="H106" i="3" s="1"/>
  <c r="AM100" i="3"/>
  <c r="AP100" i="3" l="1"/>
  <c r="C101" i="3" s="1"/>
  <c r="AO100" i="3"/>
  <c r="C100" i="3"/>
  <c r="G106" i="3"/>
  <c r="C106" i="3" s="1"/>
  <c r="AL107" i="3"/>
  <c r="AL110" i="3"/>
  <c r="C108" i="3" s="1"/>
  <c r="AL108" i="3"/>
  <c r="B108" i="3" s="1"/>
  <c r="AL109" i="3"/>
  <c r="B122" i="3"/>
  <c r="C131" i="3" s="1"/>
  <c r="AC114" i="3"/>
  <c r="AC115" i="3" s="1"/>
  <c r="W114" i="3"/>
  <c r="W115" i="3" s="1"/>
  <c r="AH114" i="3"/>
  <c r="AH115" i="3" s="1"/>
  <c r="AE114" i="3"/>
  <c r="AE115" i="3" s="1"/>
  <c r="Y114" i="3"/>
  <c r="Y115" i="3" s="1"/>
  <c r="K114" i="3"/>
  <c r="K115" i="3" s="1"/>
  <c r="M114" i="3"/>
  <c r="M115" i="3" s="1"/>
  <c r="H114" i="3"/>
  <c r="H115" i="3" s="1"/>
  <c r="Z114" i="3"/>
  <c r="Z115" i="3" s="1"/>
  <c r="S114" i="3"/>
  <c r="S115" i="3" s="1"/>
  <c r="AK114" i="3"/>
  <c r="AK115" i="3" s="1"/>
  <c r="X114" i="3"/>
  <c r="X115" i="3" s="1"/>
  <c r="R114" i="3"/>
  <c r="R115" i="3" s="1"/>
  <c r="Q114" i="3"/>
  <c r="Q115" i="3" s="1"/>
  <c r="AJ114" i="3"/>
  <c r="AJ115" i="3" s="1"/>
  <c r="AI114" i="3"/>
  <c r="AI115" i="3" s="1"/>
  <c r="L114" i="3"/>
  <c r="L115" i="3" s="1"/>
  <c r="AD114" i="3"/>
  <c r="AD115" i="3" s="1"/>
  <c r="AA114" i="3"/>
  <c r="AA115" i="3" s="1"/>
  <c r="AG114" i="3"/>
  <c r="AG115" i="3" s="1"/>
  <c r="AF114" i="3"/>
  <c r="AF115" i="3" s="1"/>
  <c r="J114" i="3"/>
  <c r="J115" i="3" s="1"/>
  <c r="AB114" i="3"/>
  <c r="AB115" i="3" s="1"/>
  <c r="N114" i="3"/>
  <c r="N115" i="3" s="1"/>
  <c r="O114" i="3"/>
  <c r="O115" i="3" s="1"/>
  <c r="V114" i="3"/>
  <c r="V115" i="3" s="1"/>
  <c r="G114" i="3"/>
  <c r="T114" i="3"/>
  <c r="T115" i="3" s="1"/>
  <c r="U114" i="3"/>
  <c r="U115" i="3" s="1"/>
  <c r="I114" i="3"/>
  <c r="I115" i="3" s="1"/>
  <c r="P114" i="3"/>
  <c r="P115" i="3" s="1"/>
  <c r="E113" i="3"/>
  <c r="B106" i="3" l="1"/>
  <c r="B107" i="3"/>
  <c r="AN107" i="3"/>
  <c r="B109" i="3" s="1"/>
  <c r="C107" i="3"/>
  <c r="AN109" i="3"/>
  <c r="C111" i="3" s="1"/>
  <c r="B131" i="3"/>
  <c r="C140" i="3" s="1"/>
  <c r="AM107" i="3"/>
  <c r="G115" i="3"/>
  <c r="B115" i="3" s="1"/>
  <c r="AL117" i="3"/>
  <c r="B117" i="3" s="1"/>
  <c r="AL116" i="3"/>
  <c r="AL118" i="3"/>
  <c r="AL119" i="3"/>
  <c r="C117" i="3" s="1"/>
  <c r="AK123" i="3"/>
  <c r="AK124" i="3" s="1"/>
  <c r="AF123" i="3"/>
  <c r="AF124" i="3" s="1"/>
  <c r="I123" i="3"/>
  <c r="I124" i="3" s="1"/>
  <c r="W123" i="3"/>
  <c r="W124" i="3" s="1"/>
  <c r="Y123" i="3"/>
  <c r="Y124" i="3" s="1"/>
  <c r="P123" i="3"/>
  <c r="P124" i="3" s="1"/>
  <c r="U123" i="3"/>
  <c r="U124" i="3" s="1"/>
  <c r="S123" i="3"/>
  <c r="S124" i="3" s="1"/>
  <c r="AH123" i="3"/>
  <c r="AH124" i="3" s="1"/>
  <c r="AI123" i="3"/>
  <c r="AI124" i="3" s="1"/>
  <c r="Z123" i="3"/>
  <c r="Z124" i="3" s="1"/>
  <c r="AB123" i="3"/>
  <c r="AB124" i="3" s="1"/>
  <c r="N123" i="3"/>
  <c r="N124" i="3" s="1"/>
  <c r="O123" i="3"/>
  <c r="O124" i="3" s="1"/>
  <c r="T123" i="3"/>
  <c r="T124" i="3" s="1"/>
  <c r="R123" i="3"/>
  <c r="R124" i="3" s="1"/>
  <c r="H123" i="3"/>
  <c r="H124" i="3" s="1"/>
  <c r="AG123" i="3"/>
  <c r="AG124" i="3" s="1"/>
  <c r="E122" i="3"/>
  <c r="J123" i="3"/>
  <c r="J124" i="3" s="1"/>
  <c r="M123" i="3"/>
  <c r="M124" i="3" s="1"/>
  <c r="AA123" i="3"/>
  <c r="AA124" i="3" s="1"/>
  <c r="L123" i="3"/>
  <c r="L124" i="3" s="1"/>
  <c r="V123" i="3"/>
  <c r="V124" i="3" s="1"/>
  <c r="G123" i="3"/>
  <c r="AJ123" i="3"/>
  <c r="AJ124" i="3" s="1"/>
  <c r="AE123" i="3"/>
  <c r="AE124" i="3" s="1"/>
  <c r="AC123" i="3"/>
  <c r="AC124" i="3" s="1"/>
  <c r="X123" i="3"/>
  <c r="X124" i="3" s="1"/>
  <c r="Q123" i="3"/>
  <c r="Q124" i="3" s="1"/>
  <c r="K123" i="3"/>
  <c r="K124" i="3" s="1"/>
  <c r="AD123" i="3"/>
  <c r="AD124" i="3" s="1"/>
  <c r="AM109" i="3"/>
  <c r="AP109" i="3" l="1"/>
  <c r="C110" i="3" s="1"/>
  <c r="AO109" i="3"/>
  <c r="C115" i="3"/>
  <c r="C109" i="3"/>
  <c r="AN118" i="3"/>
  <c r="C120" i="3" s="1"/>
  <c r="C116" i="3"/>
  <c r="AN116" i="3"/>
  <c r="B118" i="3" s="1"/>
  <c r="B116" i="3"/>
  <c r="AM116" i="3"/>
  <c r="B140" i="3"/>
  <c r="G124" i="3"/>
  <c r="B124" i="3" s="1"/>
  <c r="AL127" i="3"/>
  <c r="AL125" i="3"/>
  <c r="AL128" i="3"/>
  <c r="C126" i="3" s="1"/>
  <c r="AL126" i="3"/>
  <c r="B126" i="3" s="1"/>
  <c r="AH132" i="3"/>
  <c r="AH133" i="3" s="1"/>
  <c r="I132" i="3"/>
  <c r="I133" i="3" s="1"/>
  <c r="AA132" i="3"/>
  <c r="AA133" i="3" s="1"/>
  <c r="Z132" i="3"/>
  <c r="Z133" i="3" s="1"/>
  <c r="P132" i="3"/>
  <c r="P133" i="3" s="1"/>
  <c r="Q132" i="3"/>
  <c r="Q133" i="3" s="1"/>
  <c r="O132" i="3"/>
  <c r="O133" i="3" s="1"/>
  <c r="AG132" i="3"/>
  <c r="AG133" i="3" s="1"/>
  <c r="E131" i="3"/>
  <c r="U132" i="3"/>
  <c r="U133" i="3" s="1"/>
  <c r="T132" i="3"/>
  <c r="T133" i="3" s="1"/>
  <c r="AK132" i="3"/>
  <c r="AK133" i="3" s="1"/>
  <c r="L132" i="3"/>
  <c r="L133" i="3" s="1"/>
  <c r="R132" i="3"/>
  <c r="R133" i="3" s="1"/>
  <c r="K132" i="3"/>
  <c r="K133" i="3" s="1"/>
  <c r="AB132" i="3"/>
  <c r="AB133" i="3" s="1"/>
  <c r="AF132" i="3"/>
  <c r="AF133" i="3" s="1"/>
  <c r="AJ132" i="3"/>
  <c r="AJ133" i="3" s="1"/>
  <c r="S132" i="3"/>
  <c r="S133" i="3" s="1"/>
  <c r="V132" i="3"/>
  <c r="V133" i="3" s="1"/>
  <c r="X132" i="3"/>
  <c r="X133" i="3" s="1"/>
  <c r="AC132" i="3"/>
  <c r="AC133" i="3" s="1"/>
  <c r="H132" i="3"/>
  <c r="H133" i="3" s="1"/>
  <c r="M132" i="3"/>
  <c r="M133" i="3" s="1"/>
  <c r="G132" i="3"/>
  <c r="J132" i="3"/>
  <c r="J133" i="3" s="1"/>
  <c r="AE132" i="3"/>
  <c r="AE133" i="3" s="1"/>
  <c r="Y132" i="3"/>
  <c r="Y133" i="3" s="1"/>
  <c r="W132" i="3"/>
  <c r="W133" i="3" s="1"/>
  <c r="N132" i="3"/>
  <c r="N133" i="3" s="1"/>
  <c r="AI132" i="3"/>
  <c r="AI133" i="3" s="1"/>
  <c r="AD132" i="3"/>
  <c r="AD133" i="3" s="1"/>
  <c r="AM118" i="3"/>
  <c r="C124" i="3" l="1"/>
  <c r="AP118" i="3"/>
  <c r="C119" i="3" s="1"/>
  <c r="AO118" i="3"/>
  <c r="C118" i="3"/>
  <c r="B125" i="3"/>
  <c r="AN125" i="3"/>
  <c r="B127" i="3" s="1"/>
  <c r="AN127" i="3"/>
  <c r="C125" i="3"/>
  <c r="G133" i="3"/>
  <c r="C133" i="3" s="1"/>
  <c r="AL136" i="3"/>
  <c r="AL134" i="3"/>
  <c r="AL135" i="3"/>
  <c r="B135" i="3" s="1"/>
  <c r="AL137" i="3"/>
  <c r="C135" i="3" s="1"/>
  <c r="AM127" i="3"/>
  <c r="AJ141" i="3"/>
  <c r="AJ142" i="3" s="1"/>
  <c r="R141" i="3"/>
  <c r="R142" i="3" s="1"/>
  <c r="V141" i="3"/>
  <c r="V142" i="3" s="1"/>
  <c r="AD141" i="3"/>
  <c r="AD142" i="3" s="1"/>
  <c r="AC141" i="3"/>
  <c r="AC142" i="3" s="1"/>
  <c r="W141" i="3"/>
  <c r="W142" i="3" s="1"/>
  <c r="AG141" i="3"/>
  <c r="AG142" i="3" s="1"/>
  <c r="X141" i="3"/>
  <c r="X142" i="3" s="1"/>
  <c r="I141" i="3"/>
  <c r="I142" i="3" s="1"/>
  <c r="AK141" i="3"/>
  <c r="AK142" i="3" s="1"/>
  <c r="AE141" i="3"/>
  <c r="AE142" i="3" s="1"/>
  <c r="S141" i="3"/>
  <c r="S142" i="3" s="1"/>
  <c r="O141" i="3"/>
  <c r="O142" i="3" s="1"/>
  <c r="K141" i="3"/>
  <c r="K142" i="3" s="1"/>
  <c r="U141" i="3"/>
  <c r="U142" i="3" s="1"/>
  <c r="G141" i="3"/>
  <c r="L141" i="3"/>
  <c r="L142" i="3" s="1"/>
  <c r="Y141" i="3"/>
  <c r="Y142" i="3" s="1"/>
  <c r="AB141" i="3"/>
  <c r="AB142" i="3" s="1"/>
  <c r="E140" i="3"/>
  <c r="P141" i="3"/>
  <c r="P142" i="3" s="1"/>
  <c r="AA141" i="3"/>
  <c r="AA142" i="3" s="1"/>
  <c r="AF141" i="3"/>
  <c r="AF142" i="3" s="1"/>
  <c r="T141" i="3"/>
  <c r="T142" i="3" s="1"/>
  <c r="Q141" i="3"/>
  <c r="Q142" i="3" s="1"/>
  <c r="Z141" i="3"/>
  <c r="Z142" i="3" s="1"/>
  <c r="AH141" i="3"/>
  <c r="AH142" i="3" s="1"/>
  <c r="J141" i="3"/>
  <c r="J142" i="3" s="1"/>
  <c r="H141" i="3"/>
  <c r="H142" i="3" s="1"/>
  <c r="AI141" i="3"/>
  <c r="AI142" i="3" s="1"/>
  <c r="N141" i="3"/>
  <c r="N142" i="3" s="1"/>
  <c r="M141" i="3"/>
  <c r="M142" i="3" s="1"/>
  <c r="AM125" i="3"/>
  <c r="C149" i="3"/>
  <c r="C127" i="3" l="1"/>
  <c r="C129" i="3"/>
  <c r="AO127" i="3" s="1"/>
  <c r="AP127" i="3"/>
  <c r="C128" i="3" s="1"/>
  <c r="B133" i="3"/>
  <c r="B134" i="3"/>
  <c r="AN134" i="3"/>
  <c r="B136" i="3" s="1"/>
  <c r="AN136" i="3"/>
  <c r="C134" i="3"/>
  <c r="B149" i="3"/>
  <c r="C158" i="3" s="1"/>
  <c r="AM134" i="3"/>
  <c r="G142" i="3"/>
  <c r="C142" i="3" s="1"/>
  <c r="AL146" i="3"/>
  <c r="C144" i="3" s="1"/>
  <c r="AL144" i="3"/>
  <c r="B144" i="3" s="1"/>
  <c r="AL143" i="3"/>
  <c r="AL145" i="3"/>
  <c r="AM136" i="3"/>
  <c r="C136" i="3" l="1"/>
  <c r="C138" i="3"/>
  <c r="AO136" i="3" s="1"/>
  <c r="AP136" i="3"/>
  <c r="C137" i="3" s="1"/>
  <c r="B142" i="3"/>
  <c r="C143" i="3"/>
  <c r="AN145" i="3"/>
  <c r="C147" i="3" s="1"/>
  <c r="B143" i="3"/>
  <c r="AN143" i="3"/>
  <c r="B145" i="3" s="1"/>
  <c r="B158" i="3"/>
  <c r="C167" i="3" s="1"/>
  <c r="AM143" i="3"/>
  <c r="N150" i="3"/>
  <c r="N151" i="3" s="1"/>
  <c r="K150" i="3"/>
  <c r="K151" i="3" s="1"/>
  <c r="AF150" i="3"/>
  <c r="AF151" i="3" s="1"/>
  <c r="I150" i="3"/>
  <c r="I151" i="3" s="1"/>
  <c r="AE150" i="3"/>
  <c r="AE151" i="3" s="1"/>
  <c r="J150" i="3"/>
  <c r="J151" i="3" s="1"/>
  <c r="P150" i="3"/>
  <c r="P151" i="3" s="1"/>
  <c r="Y150" i="3"/>
  <c r="Y151" i="3" s="1"/>
  <c r="V150" i="3"/>
  <c r="V151" i="3" s="1"/>
  <c r="S150" i="3"/>
  <c r="S151" i="3" s="1"/>
  <c r="AD150" i="3"/>
  <c r="AD151" i="3" s="1"/>
  <c r="Q150" i="3"/>
  <c r="Q151" i="3" s="1"/>
  <c r="AJ150" i="3"/>
  <c r="AJ151" i="3" s="1"/>
  <c r="T150" i="3"/>
  <c r="T151" i="3" s="1"/>
  <c r="AG150" i="3"/>
  <c r="AG151" i="3" s="1"/>
  <c r="H150" i="3"/>
  <c r="H151" i="3" s="1"/>
  <c r="L150" i="3"/>
  <c r="L151" i="3" s="1"/>
  <c r="AC150" i="3"/>
  <c r="AC151" i="3" s="1"/>
  <c r="AB150" i="3"/>
  <c r="AB151" i="3" s="1"/>
  <c r="AH150" i="3"/>
  <c r="AH151" i="3" s="1"/>
  <c r="AA150" i="3"/>
  <c r="AA151" i="3" s="1"/>
  <c r="M150" i="3"/>
  <c r="M151" i="3" s="1"/>
  <c r="O150" i="3"/>
  <c r="O151" i="3" s="1"/>
  <c r="R150" i="3"/>
  <c r="R151" i="3" s="1"/>
  <c r="Z150" i="3"/>
  <c r="Z151" i="3" s="1"/>
  <c r="AI150" i="3"/>
  <c r="AI151" i="3" s="1"/>
  <c r="W150" i="3"/>
  <c r="W151" i="3" s="1"/>
  <c r="AK150" i="3"/>
  <c r="AK151" i="3" s="1"/>
  <c r="G150" i="3"/>
  <c r="E149" i="3"/>
  <c r="X150" i="3"/>
  <c r="X151" i="3" s="1"/>
  <c r="U150" i="3"/>
  <c r="U151" i="3" s="1"/>
  <c r="AM145" i="3"/>
  <c r="AP145" i="3" l="1"/>
  <c r="C146" i="3" s="1"/>
  <c r="AO145" i="3"/>
  <c r="C145" i="3"/>
  <c r="B167" i="3"/>
  <c r="AJ159" i="3"/>
  <c r="AJ160" i="3" s="1"/>
  <c r="Q159" i="3"/>
  <c r="Q160" i="3" s="1"/>
  <c r="L159" i="3"/>
  <c r="L160" i="3" s="1"/>
  <c r="U159" i="3"/>
  <c r="U160" i="3" s="1"/>
  <c r="AG159" i="3"/>
  <c r="AG160" i="3" s="1"/>
  <c r="Z159" i="3"/>
  <c r="Z160" i="3" s="1"/>
  <c r="V159" i="3"/>
  <c r="V160" i="3" s="1"/>
  <c r="AA159" i="3"/>
  <c r="AA160" i="3" s="1"/>
  <c r="I159" i="3"/>
  <c r="I160" i="3" s="1"/>
  <c r="AH159" i="3"/>
  <c r="AH160" i="3" s="1"/>
  <c r="X159" i="3"/>
  <c r="X160" i="3" s="1"/>
  <c r="H159" i="3"/>
  <c r="H160" i="3" s="1"/>
  <c r="K159" i="3"/>
  <c r="K160" i="3" s="1"/>
  <c r="AB159" i="3"/>
  <c r="AB160" i="3" s="1"/>
  <c r="R159" i="3"/>
  <c r="R160" i="3" s="1"/>
  <c r="W159" i="3"/>
  <c r="W160" i="3" s="1"/>
  <c r="J159" i="3"/>
  <c r="J160" i="3" s="1"/>
  <c r="O159" i="3"/>
  <c r="O160" i="3" s="1"/>
  <c r="T159" i="3"/>
  <c r="T160" i="3" s="1"/>
  <c r="AF159" i="3"/>
  <c r="AF160" i="3" s="1"/>
  <c r="P159" i="3"/>
  <c r="P160" i="3" s="1"/>
  <c r="Y159" i="3"/>
  <c r="Y160" i="3" s="1"/>
  <c r="E158" i="3"/>
  <c r="N159" i="3"/>
  <c r="N160" i="3" s="1"/>
  <c r="AE159" i="3"/>
  <c r="AE160" i="3" s="1"/>
  <c r="AK159" i="3"/>
  <c r="AK160" i="3" s="1"/>
  <c r="AD159" i="3"/>
  <c r="AD160" i="3" s="1"/>
  <c r="G159" i="3"/>
  <c r="AI159" i="3"/>
  <c r="AI160" i="3" s="1"/>
  <c r="S159" i="3"/>
  <c r="S160" i="3" s="1"/>
  <c r="AC159" i="3"/>
  <c r="AC160" i="3" s="1"/>
  <c r="M159" i="3"/>
  <c r="M160" i="3" s="1"/>
  <c r="G151" i="3"/>
  <c r="B151" i="3" s="1"/>
  <c r="AL154" i="3"/>
  <c r="AL152" i="3"/>
  <c r="AL153" i="3"/>
  <c r="B153" i="3" s="1"/>
  <c r="AL155" i="3"/>
  <c r="C153" i="3" s="1"/>
  <c r="C151" i="3" l="1"/>
  <c r="AN154" i="3"/>
  <c r="C156" i="3" s="1"/>
  <c r="C152" i="3"/>
  <c r="AN152" i="3"/>
  <c r="B154" i="3" s="1"/>
  <c r="B152" i="3"/>
  <c r="AJ168" i="3"/>
  <c r="AJ169" i="3" s="1"/>
  <c r="AC168" i="3"/>
  <c r="AC169" i="3" s="1"/>
  <c r="R168" i="3"/>
  <c r="R169" i="3" s="1"/>
  <c r="J168" i="3"/>
  <c r="J169" i="3" s="1"/>
  <c r="AD168" i="3"/>
  <c r="AD169" i="3" s="1"/>
  <c r="AK168" i="3"/>
  <c r="AK169" i="3" s="1"/>
  <c r="AE168" i="3"/>
  <c r="AE169" i="3" s="1"/>
  <c r="O168" i="3"/>
  <c r="O169" i="3" s="1"/>
  <c r="P168" i="3"/>
  <c r="P169" i="3" s="1"/>
  <c r="I168" i="3"/>
  <c r="I169" i="3" s="1"/>
  <c r="Z168" i="3"/>
  <c r="Z169" i="3" s="1"/>
  <c r="U168" i="3"/>
  <c r="U169" i="3" s="1"/>
  <c r="L168" i="3"/>
  <c r="L169" i="3" s="1"/>
  <c r="AA168" i="3"/>
  <c r="AA169" i="3" s="1"/>
  <c r="N168" i="3"/>
  <c r="N169" i="3" s="1"/>
  <c r="H168" i="3"/>
  <c r="H169" i="3" s="1"/>
  <c r="G168" i="3"/>
  <c r="AI168" i="3"/>
  <c r="AI169" i="3" s="1"/>
  <c r="Q168" i="3"/>
  <c r="Q169" i="3" s="1"/>
  <c r="X168" i="3"/>
  <c r="X169" i="3" s="1"/>
  <c r="E167" i="3"/>
  <c r="W168" i="3"/>
  <c r="W169" i="3" s="1"/>
  <c r="K168" i="3"/>
  <c r="K169" i="3" s="1"/>
  <c r="AF168" i="3"/>
  <c r="AF169" i="3" s="1"/>
  <c r="V168" i="3"/>
  <c r="V169" i="3" s="1"/>
  <c r="AB168" i="3"/>
  <c r="AB169" i="3" s="1"/>
  <c r="AH168" i="3"/>
  <c r="AH169" i="3" s="1"/>
  <c r="Y168" i="3"/>
  <c r="Y169" i="3" s="1"/>
  <c r="S168" i="3"/>
  <c r="S169" i="3" s="1"/>
  <c r="M168" i="3"/>
  <c r="M169" i="3" s="1"/>
  <c r="T168" i="3"/>
  <c r="T169" i="3" s="1"/>
  <c r="AG168" i="3"/>
  <c r="AG169" i="3" s="1"/>
  <c r="C154" i="3"/>
  <c r="AM154" i="3"/>
  <c r="AM152" i="3"/>
  <c r="G160" i="3"/>
  <c r="C160" i="3" s="1"/>
  <c r="AL163" i="3"/>
  <c r="AL161" i="3"/>
  <c r="AL164" i="3"/>
  <c r="C162" i="3" s="1"/>
  <c r="AL162" i="3"/>
  <c r="B162" i="3" s="1"/>
  <c r="C176" i="3"/>
  <c r="AP154" i="3" l="1"/>
  <c r="C155" i="3" s="1"/>
  <c r="AO154" i="3"/>
  <c r="B160" i="3"/>
  <c r="AN163" i="3"/>
  <c r="C165" i="3" s="1"/>
  <c r="C161" i="3"/>
  <c r="AN161" i="3"/>
  <c r="B163" i="3" s="1"/>
  <c r="B161" i="3"/>
  <c r="G169" i="3"/>
  <c r="C169" i="3" s="1"/>
  <c r="AL173" i="3"/>
  <c r="C171" i="3" s="1"/>
  <c r="AL170" i="3"/>
  <c r="AL172" i="3"/>
  <c r="AL171" i="3"/>
  <c r="B171" i="3" s="1"/>
  <c r="AM161" i="3"/>
  <c r="B176" i="3"/>
  <c r="C185" i="3" s="1"/>
  <c r="AM163" i="3"/>
  <c r="AP163" i="3" l="1"/>
  <c r="C164" i="3" s="1"/>
  <c r="AO163" i="3"/>
  <c r="B169" i="3"/>
  <c r="C163" i="3"/>
  <c r="B170" i="3"/>
  <c r="AN170" i="3"/>
  <c r="B172" i="3" s="1"/>
  <c r="AN172" i="3"/>
  <c r="C174" i="3" s="1"/>
  <c r="C170" i="3"/>
  <c r="B185" i="3"/>
  <c r="C194" i="3" s="1"/>
  <c r="AK177" i="3"/>
  <c r="AK178" i="3" s="1"/>
  <c r="J177" i="3"/>
  <c r="J178" i="3" s="1"/>
  <c r="U177" i="3"/>
  <c r="U178" i="3" s="1"/>
  <c r="T177" i="3"/>
  <c r="T178" i="3" s="1"/>
  <c r="AB177" i="3"/>
  <c r="AB178" i="3" s="1"/>
  <c r="E176" i="3"/>
  <c r="W177" i="3"/>
  <c r="W178" i="3" s="1"/>
  <c r="AH177" i="3"/>
  <c r="AH178" i="3" s="1"/>
  <c r="AE177" i="3"/>
  <c r="AE178" i="3" s="1"/>
  <c r="X177" i="3"/>
  <c r="X178" i="3" s="1"/>
  <c r="AI177" i="3"/>
  <c r="AI178" i="3" s="1"/>
  <c r="AG177" i="3"/>
  <c r="AG178" i="3" s="1"/>
  <c r="G177" i="3"/>
  <c r="V177" i="3"/>
  <c r="V178" i="3" s="1"/>
  <c r="O177" i="3"/>
  <c r="O178" i="3" s="1"/>
  <c r="AD177" i="3"/>
  <c r="AD178" i="3" s="1"/>
  <c r="AA177" i="3"/>
  <c r="AA178" i="3" s="1"/>
  <c r="Y177" i="3"/>
  <c r="Y178" i="3" s="1"/>
  <c r="S177" i="3"/>
  <c r="S178" i="3" s="1"/>
  <c r="M177" i="3"/>
  <c r="M178" i="3" s="1"/>
  <c r="AJ177" i="3"/>
  <c r="AJ178" i="3" s="1"/>
  <c r="I177" i="3"/>
  <c r="I178" i="3" s="1"/>
  <c r="AF177" i="3"/>
  <c r="AF178" i="3" s="1"/>
  <c r="Q177" i="3"/>
  <c r="Q178" i="3" s="1"/>
  <c r="H177" i="3"/>
  <c r="H178" i="3" s="1"/>
  <c r="Z177" i="3"/>
  <c r="Z178" i="3" s="1"/>
  <c r="P177" i="3"/>
  <c r="P178" i="3" s="1"/>
  <c r="R177" i="3"/>
  <c r="R178" i="3" s="1"/>
  <c r="AC177" i="3"/>
  <c r="AC178" i="3" s="1"/>
  <c r="L177" i="3"/>
  <c r="L178" i="3" s="1"/>
  <c r="N177" i="3"/>
  <c r="N178" i="3" s="1"/>
  <c r="K177" i="3"/>
  <c r="K178" i="3" s="1"/>
  <c r="AM170" i="3"/>
  <c r="AM172" i="3"/>
  <c r="AP172" i="3" l="1"/>
  <c r="C173" i="3" s="1"/>
  <c r="AO172" i="3"/>
  <c r="C172" i="3"/>
  <c r="B194" i="3"/>
  <c r="G178" i="3"/>
  <c r="C178" i="3" s="1"/>
  <c r="AL182" i="3"/>
  <c r="C180" i="3" s="1"/>
  <c r="AL180" i="3"/>
  <c r="B180" i="3" s="1"/>
  <c r="AL179" i="3"/>
  <c r="AL181" i="3"/>
  <c r="M186" i="3"/>
  <c r="M187" i="3" s="1"/>
  <c r="W186" i="3"/>
  <c r="W187" i="3" s="1"/>
  <c r="Q186" i="3"/>
  <c r="Q187" i="3" s="1"/>
  <c r="V186" i="3"/>
  <c r="V187" i="3" s="1"/>
  <c r="K186" i="3"/>
  <c r="K187" i="3" s="1"/>
  <c r="Y186" i="3"/>
  <c r="Y187" i="3" s="1"/>
  <c r="S186" i="3"/>
  <c r="S187" i="3" s="1"/>
  <c r="AG186" i="3"/>
  <c r="AG187" i="3" s="1"/>
  <c r="Z186" i="3"/>
  <c r="Z187" i="3" s="1"/>
  <c r="P186" i="3"/>
  <c r="P187" i="3" s="1"/>
  <c r="T186" i="3"/>
  <c r="T187" i="3" s="1"/>
  <c r="J186" i="3"/>
  <c r="J187" i="3" s="1"/>
  <c r="AH186" i="3"/>
  <c r="AH187" i="3" s="1"/>
  <c r="AI186" i="3"/>
  <c r="AI187" i="3" s="1"/>
  <c r="H186" i="3"/>
  <c r="H187" i="3" s="1"/>
  <c r="AB186" i="3"/>
  <c r="AB187" i="3" s="1"/>
  <c r="X186" i="3"/>
  <c r="X187" i="3" s="1"/>
  <c r="AD186" i="3"/>
  <c r="AD187" i="3" s="1"/>
  <c r="L186" i="3"/>
  <c r="L187" i="3" s="1"/>
  <c r="G186" i="3"/>
  <c r="O186" i="3"/>
  <c r="O187" i="3" s="1"/>
  <c r="AC186" i="3"/>
  <c r="AC187" i="3" s="1"/>
  <c r="AF186" i="3"/>
  <c r="AF187" i="3" s="1"/>
  <c r="AE186" i="3"/>
  <c r="AE187" i="3" s="1"/>
  <c r="AA186" i="3"/>
  <c r="AA187" i="3" s="1"/>
  <c r="I186" i="3"/>
  <c r="I187" i="3" s="1"/>
  <c r="N186" i="3"/>
  <c r="N187" i="3" s="1"/>
  <c r="E185" i="3"/>
  <c r="AK186" i="3"/>
  <c r="AK187" i="3" s="1"/>
  <c r="R186" i="3"/>
  <c r="R187" i="3" s="1"/>
  <c r="AJ186" i="3"/>
  <c r="AJ187" i="3" s="1"/>
  <c r="U186" i="3"/>
  <c r="U187" i="3" s="1"/>
  <c r="B178" i="3" l="1"/>
  <c r="C179" i="3"/>
  <c r="AN181" i="3"/>
  <c r="C183" i="3" s="1"/>
  <c r="B179" i="3"/>
  <c r="AN179" i="3"/>
  <c r="B181" i="3" s="1"/>
  <c r="AC195" i="3"/>
  <c r="AC196" i="3" s="1"/>
  <c r="T195" i="3"/>
  <c r="T196" i="3" s="1"/>
  <c r="N195" i="3"/>
  <c r="N196" i="3" s="1"/>
  <c r="I195" i="3"/>
  <c r="I196" i="3" s="1"/>
  <c r="E194" i="3"/>
  <c r="L195" i="3"/>
  <c r="L196" i="3" s="1"/>
  <c r="R195" i="3"/>
  <c r="R196" i="3" s="1"/>
  <c r="AA195" i="3"/>
  <c r="AA196" i="3" s="1"/>
  <c r="Z195" i="3"/>
  <c r="Z196" i="3" s="1"/>
  <c r="X195" i="3"/>
  <c r="X196" i="3" s="1"/>
  <c r="G195" i="3"/>
  <c r="M195" i="3"/>
  <c r="M196" i="3" s="1"/>
  <c r="AK195" i="3"/>
  <c r="AK196" i="3" s="1"/>
  <c r="AH195" i="3"/>
  <c r="AH196" i="3" s="1"/>
  <c r="H195" i="3"/>
  <c r="H196" i="3" s="1"/>
  <c r="U195" i="3"/>
  <c r="U196" i="3" s="1"/>
  <c r="W195" i="3"/>
  <c r="W196" i="3" s="1"/>
  <c r="AJ195" i="3"/>
  <c r="AJ196" i="3" s="1"/>
  <c r="AE195" i="3"/>
  <c r="AE196" i="3" s="1"/>
  <c r="AB195" i="3"/>
  <c r="AB196" i="3" s="1"/>
  <c r="K195" i="3"/>
  <c r="K196" i="3" s="1"/>
  <c r="O195" i="3"/>
  <c r="O196" i="3" s="1"/>
  <c r="Q195" i="3"/>
  <c r="Q196" i="3" s="1"/>
  <c r="AF195" i="3"/>
  <c r="AF196" i="3" s="1"/>
  <c r="Y195" i="3"/>
  <c r="Y196" i="3" s="1"/>
  <c r="AG195" i="3"/>
  <c r="AG196" i="3" s="1"/>
  <c r="J195" i="3"/>
  <c r="J196" i="3" s="1"/>
  <c r="AI195" i="3"/>
  <c r="AI196" i="3" s="1"/>
  <c r="S195" i="3"/>
  <c r="S196" i="3" s="1"/>
  <c r="V195" i="3"/>
  <c r="V196" i="3" s="1"/>
  <c r="P195" i="3"/>
  <c r="P196" i="3" s="1"/>
  <c r="AD195" i="3"/>
  <c r="AD196" i="3" s="1"/>
  <c r="AM179" i="3"/>
  <c r="C203" i="3"/>
  <c r="G187" i="3"/>
  <c r="B187" i="3" s="1"/>
  <c r="AL189" i="3"/>
  <c r="B189" i="3" s="1"/>
  <c r="AL188" i="3"/>
  <c r="AL190" i="3"/>
  <c r="AL191" i="3"/>
  <c r="C189" i="3" s="1"/>
  <c r="AM181" i="3"/>
  <c r="AP181" i="3" l="1"/>
  <c r="C182" i="3" s="1"/>
  <c r="AO181" i="3"/>
  <c r="C187" i="3"/>
  <c r="AN188" i="3"/>
  <c r="B190" i="3" s="1"/>
  <c r="B188" i="3"/>
  <c r="C181" i="3"/>
  <c r="AN190" i="3"/>
  <c r="C192" i="3" s="1"/>
  <c r="C188" i="3"/>
  <c r="AL197" i="3"/>
  <c r="AL199" i="3"/>
  <c r="AL198" i="3"/>
  <c r="B198" i="3" s="1"/>
  <c r="AL200" i="3"/>
  <c r="C198" i="3" s="1"/>
  <c r="G196" i="3"/>
  <c r="B196" i="3" s="1"/>
  <c r="AM190" i="3"/>
  <c r="AM188" i="3"/>
  <c r="B203" i="3"/>
  <c r="C212" i="3" s="1"/>
  <c r="AP190" i="3" l="1"/>
  <c r="C191" i="3" s="1"/>
  <c r="AO190" i="3"/>
  <c r="C196" i="3"/>
  <c r="C190" i="3"/>
  <c r="AN199" i="3"/>
  <c r="C201" i="3" s="1"/>
  <c r="C197" i="3"/>
  <c r="B197" i="3"/>
  <c r="AN197" i="3"/>
  <c r="B199" i="3" s="1"/>
  <c r="B212" i="3"/>
  <c r="C221" i="3" s="1"/>
  <c r="AM199" i="3"/>
  <c r="AM197" i="3"/>
  <c r="AC204" i="3"/>
  <c r="AC205" i="3" s="1"/>
  <c r="N204" i="3"/>
  <c r="N205" i="3" s="1"/>
  <c r="AF204" i="3"/>
  <c r="AF205" i="3" s="1"/>
  <c r="Z204" i="3"/>
  <c r="Z205" i="3" s="1"/>
  <c r="AB204" i="3"/>
  <c r="AB205" i="3" s="1"/>
  <c r="U204" i="3"/>
  <c r="U205" i="3" s="1"/>
  <c r="AE204" i="3"/>
  <c r="AE205" i="3" s="1"/>
  <c r="AH204" i="3"/>
  <c r="AH205" i="3" s="1"/>
  <c r="J204" i="3"/>
  <c r="J205" i="3" s="1"/>
  <c r="AI204" i="3"/>
  <c r="AI205" i="3" s="1"/>
  <c r="AJ204" i="3"/>
  <c r="AJ205" i="3" s="1"/>
  <c r="AG204" i="3"/>
  <c r="AG205" i="3" s="1"/>
  <c r="I204" i="3"/>
  <c r="I205" i="3" s="1"/>
  <c r="H204" i="3"/>
  <c r="H205" i="3" s="1"/>
  <c r="M204" i="3"/>
  <c r="M205" i="3" s="1"/>
  <c r="K204" i="3"/>
  <c r="K205" i="3" s="1"/>
  <c r="E203" i="3"/>
  <c r="P204" i="3"/>
  <c r="P205" i="3" s="1"/>
  <c r="Q204" i="3"/>
  <c r="Q205" i="3" s="1"/>
  <c r="G204" i="3"/>
  <c r="L204" i="3"/>
  <c r="L205" i="3" s="1"/>
  <c r="T204" i="3"/>
  <c r="T205" i="3" s="1"/>
  <c r="Y204" i="3"/>
  <c r="Y205" i="3" s="1"/>
  <c r="AA204" i="3"/>
  <c r="AA205" i="3" s="1"/>
  <c r="X204" i="3"/>
  <c r="X205" i="3" s="1"/>
  <c r="AK204" i="3"/>
  <c r="AK205" i="3" s="1"/>
  <c r="S204" i="3"/>
  <c r="S205" i="3" s="1"/>
  <c r="AD204" i="3"/>
  <c r="AD205" i="3" s="1"/>
  <c r="R204" i="3"/>
  <c r="R205" i="3" s="1"/>
  <c r="O204" i="3"/>
  <c r="O205" i="3" s="1"/>
  <c r="V204" i="3"/>
  <c r="V205" i="3" s="1"/>
  <c r="W204" i="3"/>
  <c r="W205" i="3" s="1"/>
  <c r="AP199" i="3" l="1"/>
  <c r="C200" i="3" s="1"/>
  <c r="AO199" i="3"/>
  <c r="C199" i="3"/>
  <c r="U213" i="3"/>
  <c r="U214" i="3" s="1"/>
  <c r="O213" i="3"/>
  <c r="O214" i="3" s="1"/>
  <c r="T213" i="3"/>
  <c r="T214" i="3" s="1"/>
  <c r="AH213" i="3"/>
  <c r="AH214" i="3" s="1"/>
  <c r="AD213" i="3"/>
  <c r="AD214" i="3" s="1"/>
  <c r="S213" i="3"/>
  <c r="S214" i="3" s="1"/>
  <c r="V213" i="3"/>
  <c r="V214" i="3" s="1"/>
  <c r="I213" i="3"/>
  <c r="I214" i="3" s="1"/>
  <c r="J213" i="3"/>
  <c r="J214" i="3" s="1"/>
  <c r="P213" i="3"/>
  <c r="P214" i="3" s="1"/>
  <c r="R213" i="3"/>
  <c r="R214" i="3" s="1"/>
  <c r="AA213" i="3"/>
  <c r="AA214" i="3" s="1"/>
  <c r="AG213" i="3"/>
  <c r="AG214" i="3" s="1"/>
  <c r="Z213" i="3"/>
  <c r="Z214" i="3" s="1"/>
  <c r="M213" i="3"/>
  <c r="M214" i="3" s="1"/>
  <c r="AJ213" i="3"/>
  <c r="AJ214" i="3" s="1"/>
  <c r="L213" i="3"/>
  <c r="L214" i="3" s="1"/>
  <c r="Y213" i="3"/>
  <c r="Y214" i="3" s="1"/>
  <c r="H213" i="3"/>
  <c r="H214" i="3" s="1"/>
  <c r="AK213" i="3"/>
  <c r="AK214" i="3" s="1"/>
  <c r="AE213" i="3"/>
  <c r="AE214" i="3" s="1"/>
  <c r="AB213" i="3"/>
  <c r="AB214" i="3" s="1"/>
  <c r="E212" i="3"/>
  <c r="AI213" i="3"/>
  <c r="AI214" i="3" s="1"/>
  <c r="Q213" i="3"/>
  <c r="Q214" i="3" s="1"/>
  <c r="AC213" i="3"/>
  <c r="AC214" i="3" s="1"/>
  <c r="K213" i="3"/>
  <c r="K214" i="3" s="1"/>
  <c r="W213" i="3"/>
  <c r="W214" i="3" s="1"/>
  <c r="G213" i="3"/>
  <c r="AF213" i="3"/>
  <c r="AF214" i="3" s="1"/>
  <c r="X213" i="3"/>
  <c r="X214" i="3" s="1"/>
  <c r="N213" i="3"/>
  <c r="N214" i="3" s="1"/>
  <c r="G205" i="3"/>
  <c r="C205" i="3" s="1"/>
  <c r="AL209" i="3"/>
  <c r="C207" i="3" s="1"/>
  <c r="AL206" i="3"/>
  <c r="AL207" i="3"/>
  <c r="B207" i="3" s="1"/>
  <c r="AL208" i="3"/>
  <c r="B221" i="3"/>
  <c r="C230" i="3" s="1"/>
  <c r="B205" i="3" l="1"/>
  <c r="AN208" i="3"/>
  <c r="C210" i="3" s="1"/>
  <c r="C206" i="3"/>
  <c r="B206" i="3"/>
  <c r="AN206" i="3"/>
  <c r="B208" i="3" s="1"/>
  <c r="AM206" i="3"/>
  <c r="AM208" i="3"/>
  <c r="B230" i="3"/>
  <c r="N222" i="3"/>
  <c r="N223" i="3" s="1"/>
  <c r="AE222" i="3"/>
  <c r="AE223" i="3" s="1"/>
  <c r="I222" i="3"/>
  <c r="I223" i="3" s="1"/>
  <c r="AB222" i="3"/>
  <c r="AB223" i="3" s="1"/>
  <c r="AD222" i="3"/>
  <c r="AD223" i="3" s="1"/>
  <c r="O222" i="3"/>
  <c r="O223" i="3" s="1"/>
  <c r="Y222" i="3"/>
  <c r="Y223" i="3" s="1"/>
  <c r="AA222" i="3"/>
  <c r="AA223" i="3" s="1"/>
  <c r="Q222" i="3"/>
  <c r="Q223" i="3" s="1"/>
  <c r="L222" i="3"/>
  <c r="L223" i="3" s="1"/>
  <c r="J222" i="3"/>
  <c r="J223" i="3" s="1"/>
  <c r="X222" i="3"/>
  <c r="X223" i="3" s="1"/>
  <c r="AG222" i="3"/>
  <c r="AG223" i="3" s="1"/>
  <c r="K222" i="3"/>
  <c r="K223" i="3" s="1"/>
  <c r="Z222" i="3"/>
  <c r="Z223" i="3" s="1"/>
  <c r="W222" i="3"/>
  <c r="W223" i="3" s="1"/>
  <c r="AC222" i="3"/>
  <c r="AC223" i="3" s="1"/>
  <c r="AI222" i="3"/>
  <c r="AI223" i="3" s="1"/>
  <c r="E221" i="3"/>
  <c r="S222" i="3"/>
  <c r="S223" i="3" s="1"/>
  <c r="M222" i="3"/>
  <c r="M223" i="3" s="1"/>
  <c r="T222" i="3"/>
  <c r="T223" i="3" s="1"/>
  <c r="V222" i="3"/>
  <c r="V223" i="3" s="1"/>
  <c r="AF222" i="3"/>
  <c r="AF223" i="3" s="1"/>
  <c r="R222" i="3"/>
  <c r="R223" i="3" s="1"/>
  <c r="H222" i="3"/>
  <c r="H223" i="3" s="1"/>
  <c r="AJ222" i="3"/>
  <c r="AJ223" i="3" s="1"/>
  <c r="U222" i="3"/>
  <c r="U223" i="3" s="1"/>
  <c r="AH222" i="3"/>
  <c r="AH223" i="3" s="1"/>
  <c r="G222" i="3"/>
  <c r="P222" i="3"/>
  <c r="P223" i="3" s="1"/>
  <c r="AK222" i="3"/>
  <c r="AK223" i="3" s="1"/>
  <c r="G214" i="3"/>
  <c r="C214" i="3" s="1"/>
  <c r="AL216" i="3"/>
  <c r="B216" i="3" s="1"/>
  <c r="AL217" i="3"/>
  <c r="AL218" i="3"/>
  <c r="C216" i="3" s="1"/>
  <c r="AL215" i="3"/>
  <c r="B214" i="3" l="1"/>
  <c r="AP208" i="3"/>
  <c r="C209" i="3" s="1"/>
  <c r="AO208" i="3"/>
  <c r="C215" i="3"/>
  <c r="AN217" i="3"/>
  <c r="C219" i="3" s="1"/>
  <c r="B215" i="3"/>
  <c r="AN215" i="3"/>
  <c r="B217" i="3" s="1"/>
  <c r="C208" i="3"/>
  <c r="AM217" i="3"/>
  <c r="C239" i="3"/>
  <c r="AA231" i="3"/>
  <c r="AA232" i="3" s="1"/>
  <c r="Q231" i="3"/>
  <c r="Q232" i="3" s="1"/>
  <c r="AD231" i="3"/>
  <c r="AD232" i="3" s="1"/>
  <c r="AF231" i="3"/>
  <c r="AF232" i="3" s="1"/>
  <c r="J231" i="3"/>
  <c r="J232" i="3" s="1"/>
  <c r="L231" i="3"/>
  <c r="L232" i="3" s="1"/>
  <c r="U231" i="3"/>
  <c r="U232" i="3" s="1"/>
  <c r="AI231" i="3"/>
  <c r="AI232" i="3" s="1"/>
  <c r="G231" i="3"/>
  <c r="AH231" i="3"/>
  <c r="AH232" i="3" s="1"/>
  <c r="AJ231" i="3"/>
  <c r="AJ232" i="3" s="1"/>
  <c r="N231" i="3"/>
  <c r="N232" i="3" s="1"/>
  <c r="P231" i="3"/>
  <c r="P232" i="3" s="1"/>
  <c r="Y231" i="3"/>
  <c r="Y232" i="3" s="1"/>
  <c r="S231" i="3"/>
  <c r="S232" i="3" s="1"/>
  <c r="E230" i="3"/>
  <c r="W231" i="3"/>
  <c r="W232" i="3" s="1"/>
  <c r="R231" i="3"/>
  <c r="R232" i="3" s="1"/>
  <c r="T231" i="3"/>
  <c r="T232" i="3" s="1"/>
  <c r="AC231" i="3"/>
  <c r="AC232" i="3" s="1"/>
  <c r="AE231" i="3"/>
  <c r="AE232" i="3" s="1"/>
  <c r="I231" i="3"/>
  <c r="I232" i="3" s="1"/>
  <c r="V231" i="3"/>
  <c r="V232" i="3" s="1"/>
  <c r="X231" i="3"/>
  <c r="X232" i="3" s="1"/>
  <c r="K231" i="3"/>
  <c r="K232" i="3" s="1"/>
  <c r="AG231" i="3"/>
  <c r="AG232" i="3" s="1"/>
  <c r="O231" i="3"/>
  <c r="O232" i="3" s="1"/>
  <c r="M231" i="3"/>
  <c r="M232" i="3" s="1"/>
  <c r="Z231" i="3"/>
  <c r="Z232" i="3" s="1"/>
  <c r="AB231" i="3"/>
  <c r="AB232" i="3" s="1"/>
  <c r="AK231" i="3"/>
  <c r="AK232" i="3" s="1"/>
  <c r="H231" i="3"/>
  <c r="H232" i="3" s="1"/>
  <c r="AM215" i="3"/>
  <c r="G223" i="3"/>
  <c r="B223" i="3" s="1"/>
  <c r="AL226" i="3"/>
  <c r="AL225" i="3"/>
  <c r="B225" i="3" s="1"/>
  <c r="AL224" i="3"/>
  <c r="AL227" i="3"/>
  <c r="C225" i="3" s="1"/>
  <c r="AP217" i="3" l="1"/>
  <c r="C218" i="3" s="1"/>
  <c r="AO217" i="3"/>
  <c r="C217" i="3"/>
  <c r="C223" i="3"/>
  <c r="AN224" i="3"/>
  <c r="B224" i="3"/>
  <c r="AN226" i="3"/>
  <c r="C228" i="3" s="1"/>
  <c r="C224" i="3"/>
  <c r="AM226" i="3"/>
  <c r="AL236" i="3"/>
  <c r="C234" i="3" s="1"/>
  <c r="AL234" i="3"/>
  <c r="B234" i="3" s="1"/>
  <c r="AL233" i="3"/>
  <c r="G232" i="3"/>
  <c r="B232" i="3" s="1"/>
  <c r="AL235" i="3"/>
  <c r="J341" i="3"/>
  <c r="AM224" i="3"/>
  <c r="B239" i="3"/>
  <c r="AP226" i="3" l="1"/>
  <c r="C227" i="3" s="1"/>
  <c r="AO226" i="3"/>
  <c r="C232" i="3"/>
  <c r="AN235" i="3"/>
  <c r="C233" i="3"/>
  <c r="C226" i="3"/>
  <c r="AN233" i="3"/>
  <c r="B235" i="3" s="1"/>
  <c r="B233" i="3"/>
  <c r="J340" i="3"/>
  <c r="J342" i="3" s="1"/>
  <c r="B226" i="3"/>
  <c r="AM235" i="3"/>
  <c r="C248" i="3"/>
  <c r="AI240" i="3"/>
  <c r="AI241" i="3" s="1"/>
  <c r="AB240" i="3"/>
  <c r="AB241" i="3" s="1"/>
  <c r="W240" i="3"/>
  <c r="W241" i="3" s="1"/>
  <c r="AC240" i="3"/>
  <c r="AC241" i="3" s="1"/>
  <c r="AE240" i="3"/>
  <c r="AE241" i="3" s="1"/>
  <c r="AK240" i="3"/>
  <c r="AK241" i="3" s="1"/>
  <c r="AA240" i="3"/>
  <c r="AA241" i="3" s="1"/>
  <c r="AG240" i="3"/>
  <c r="AG241" i="3" s="1"/>
  <c r="AH240" i="3"/>
  <c r="AH241" i="3" s="1"/>
  <c r="I240" i="3"/>
  <c r="I241" i="3" s="1"/>
  <c r="V240" i="3"/>
  <c r="V241" i="3" s="1"/>
  <c r="X240" i="3"/>
  <c r="X241" i="3" s="1"/>
  <c r="AD240" i="3"/>
  <c r="AD241" i="3" s="1"/>
  <c r="E239" i="3"/>
  <c r="Z240" i="3"/>
  <c r="Z241" i="3" s="1"/>
  <c r="AJ240" i="3"/>
  <c r="AJ241" i="3" s="1"/>
  <c r="R240" i="3"/>
  <c r="R241" i="3" s="1"/>
  <c r="T240" i="3"/>
  <c r="T241" i="3" s="1"/>
  <c r="AF240" i="3"/>
  <c r="AF241" i="3" s="1"/>
  <c r="L240" i="3"/>
  <c r="L241" i="3" s="1"/>
  <c r="N240" i="3"/>
  <c r="N241" i="3" s="1"/>
  <c r="P240" i="3"/>
  <c r="P241" i="3" s="1"/>
  <c r="J240" i="3"/>
  <c r="J241" i="3" s="1"/>
  <c r="H240" i="3"/>
  <c r="H241" i="3" s="1"/>
  <c r="S240" i="3"/>
  <c r="S241" i="3" s="1"/>
  <c r="Y240" i="3"/>
  <c r="Y241" i="3" s="1"/>
  <c r="G240" i="3"/>
  <c r="M240" i="3"/>
  <c r="M241" i="3" s="1"/>
  <c r="O240" i="3"/>
  <c r="O241" i="3" s="1"/>
  <c r="U240" i="3"/>
  <c r="U241" i="3" s="1"/>
  <c r="K240" i="3"/>
  <c r="K241" i="3" s="1"/>
  <c r="Q240" i="3"/>
  <c r="Q241" i="3" s="1"/>
  <c r="AM233" i="3"/>
  <c r="C235" i="3" l="1"/>
  <c r="C237" i="3"/>
  <c r="AO235" i="3" s="1"/>
  <c r="AP235" i="3"/>
  <c r="C236" i="3" s="1"/>
  <c r="AL244" i="3"/>
  <c r="G241" i="3"/>
  <c r="C241" i="3" s="1"/>
  <c r="AL242" i="3"/>
  <c r="AL245" i="3"/>
  <c r="C243" i="3" s="1"/>
  <c r="AL243" i="3"/>
  <c r="B243" i="3" s="1"/>
  <c r="B248" i="3"/>
  <c r="B241" i="3" l="1"/>
  <c r="B242" i="3"/>
  <c r="AN242" i="3"/>
  <c r="B244" i="3" s="1"/>
  <c r="AN244" i="3"/>
  <c r="C242" i="3"/>
  <c r="C257" i="3"/>
  <c r="E248" i="3"/>
  <c r="AC249" i="3"/>
  <c r="AC250" i="3" s="1"/>
  <c r="Q249" i="3"/>
  <c r="Q250" i="3" s="1"/>
  <c r="R249" i="3"/>
  <c r="R250" i="3" s="1"/>
  <c r="M249" i="3"/>
  <c r="M250" i="3" s="1"/>
  <c r="N249" i="3"/>
  <c r="N250" i="3" s="1"/>
  <c r="I249" i="3"/>
  <c r="I250" i="3" s="1"/>
  <c r="J249" i="3"/>
  <c r="J250" i="3" s="1"/>
  <c r="X249" i="3"/>
  <c r="X250" i="3" s="1"/>
  <c r="W249" i="3"/>
  <c r="W250" i="3" s="1"/>
  <c r="AJ249" i="3"/>
  <c r="AJ250" i="3" s="1"/>
  <c r="AI249" i="3"/>
  <c r="AI250" i="3" s="1"/>
  <c r="AF249" i="3"/>
  <c r="AF250" i="3" s="1"/>
  <c r="AE249" i="3"/>
  <c r="AE250" i="3" s="1"/>
  <c r="AB249" i="3"/>
  <c r="AB250" i="3" s="1"/>
  <c r="AA249" i="3"/>
  <c r="AA250" i="3" s="1"/>
  <c r="H249" i="3"/>
  <c r="H250" i="3" s="1"/>
  <c r="G249" i="3"/>
  <c r="T249" i="3"/>
  <c r="T250" i="3" s="1"/>
  <c r="S249" i="3"/>
  <c r="S250" i="3" s="1"/>
  <c r="P249" i="3"/>
  <c r="P250" i="3" s="1"/>
  <c r="O249" i="3"/>
  <c r="O250" i="3" s="1"/>
  <c r="L249" i="3"/>
  <c r="L250" i="3" s="1"/>
  <c r="K249" i="3"/>
  <c r="K250" i="3" s="1"/>
  <c r="U249" i="3"/>
  <c r="U250" i="3" s="1"/>
  <c r="V249" i="3"/>
  <c r="V250" i="3" s="1"/>
  <c r="AK249" i="3"/>
  <c r="AK250" i="3" s="1"/>
  <c r="AH249" i="3"/>
  <c r="AH250" i="3" s="1"/>
  <c r="AG249" i="3"/>
  <c r="AG250" i="3" s="1"/>
  <c r="AD249" i="3"/>
  <c r="AD250" i="3" s="1"/>
  <c r="Y249" i="3"/>
  <c r="Y250" i="3" s="1"/>
  <c r="Z249" i="3"/>
  <c r="Z250" i="3" s="1"/>
  <c r="AM242" i="3"/>
  <c r="AM244" i="3"/>
  <c r="C244" i="3" l="1"/>
  <c r="C246" i="3"/>
  <c r="AO244" i="3" s="1"/>
  <c r="AP244" i="3"/>
  <c r="C245" i="3" s="1"/>
  <c r="B257" i="3"/>
  <c r="AL254" i="3"/>
  <c r="C252" i="3" s="1"/>
  <c r="AL252" i="3"/>
  <c r="B252" i="3" s="1"/>
  <c r="G250" i="3"/>
  <c r="C250" i="3" s="1"/>
  <c r="AL251" i="3"/>
  <c r="AL253" i="3"/>
  <c r="B250" i="3" l="1"/>
  <c r="B251" i="3"/>
  <c r="AN251" i="3"/>
  <c r="B253" i="3" s="1"/>
  <c r="C251" i="3"/>
  <c r="AN253" i="3"/>
  <c r="C255" i="3" s="1"/>
  <c r="AM251" i="3"/>
  <c r="AM253" i="3"/>
  <c r="C266" i="3"/>
  <c r="T258" i="3"/>
  <c r="T259" i="3" s="1"/>
  <c r="AA258" i="3"/>
  <c r="AA259" i="3" s="1"/>
  <c r="AH258" i="3"/>
  <c r="AH259" i="3" s="1"/>
  <c r="Q258" i="3"/>
  <c r="Q259" i="3" s="1"/>
  <c r="P258" i="3"/>
  <c r="P259" i="3" s="1"/>
  <c r="V258" i="3"/>
  <c r="V259" i="3" s="1"/>
  <c r="AC258" i="3"/>
  <c r="AC259" i="3" s="1"/>
  <c r="L258" i="3"/>
  <c r="L259" i="3" s="1"/>
  <c r="W258" i="3"/>
  <c r="W259" i="3" s="1"/>
  <c r="H258" i="3"/>
  <c r="H259" i="3" s="1"/>
  <c r="M258" i="3"/>
  <c r="M259" i="3" s="1"/>
  <c r="AE258" i="3"/>
  <c r="AE259" i="3" s="1"/>
  <c r="R258" i="3"/>
  <c r="R259" i="3" s="1"/>
  <c r="AK258" i="3"/>
  <c r="AK259" i="3" s="1"/>
  <c r="I258" i="3"/>
  <c r="I259" i="3" s="1"/>
  <c r="Z258" i="3"/>
  <c r="Z259" i="3" s="1"/>
  <c r="E257" i="3"/>
  <c r="U258" i="3"/>
  <c r="U259" i="3" s="1"/>
  <c r="AD258" i="3"/>
  <c r="AD259" i="3" s="1"/>
  <c r="K258" i="3"/>
  <c r="K259" i="3" s="1"/>
  <c r="AI258" i="3"/>
  <c r="AI259" i="3" s="1"/>
  <c r="O258" i="3"/>
  <c r="O259" i="3" s="1"/>
  <c r="Y258" i="3"/>
  <c r="Y259" i="3" s="1"/>
  <c r="G258" i="3"/>
  <c r="AJ258" i="3"/>
  <c r="AJ259" i="3" s="1"/>
  <c r="S258" i="3"/>
  <c r="S259" i="3" s="1"/>
  <c r="AB258" i="3"/>
  <c r="AB259" i="3" s="1"/>
  <c r="J258" i="3"/>
  <c r="J259" i="3" s="1"/>
  <c r="AF258" i="3"/>
  <c r="AF259" i="3" s="1"/>
  <c r="N258" i="3"/>
  <c r="N259" i="3" s="1"/>
  <c r="X258" i="3"/>
  <c r="X259" i="3" s="1"/>
  <c r="AG258" i="3"/>
  <c r="AG259" i="3" s="1"/>
  <c r="AP253" i="3" l="1"/>
  <c r="C254" i="3" s="1"/>
  <c r="AO253" i="3"/>
  <c r="C253" i="3"/>
  <c r="AL262" i="3"/>
  <c r="G259" i="3"/>
  <c r="B259" i="3" s="1"/>
  <c r="AL263" i="3"/>
  <c r="C261" i="3" s="1"/>
  <c r="AL261" i="3"/>
  <c r="B261" i="3" s="1"/>
  <c r="AL260" i="3"/>
  <c r="B266" i="3"/>
  <c r="C259" i="3" l="1"/>
  <c r="AN262" i="3"/>
  <c r="C260" i="3"/>
  <c r="AN260" i="3"/>
  <c r="B262" i="3" s="1"/>
  <c r="B260" i="3"/>
  <c r="C275" i="3"/>
  <c r="Z267" i="3"/>
  <c r="Z268" i="3" s="1"/>
  <c r="AB267" i="3"/>
  <c r="AB268" i="3" s="1"/>
  <c r="R267" i="3"/>
  <c r="R268" i="3" s="1"/>
  <c r="AA267" i="3"/>
  <c r="AA268" i="3" s="1"/>
  <c r="AC267" i="3"/>
  <c r="AC268" i="3" s="1"/>
  <c r="K267" i="3"/>
  <c r="K268" i="3" s="1"/>
  <c r="U267" i="3"/>
  <c r="U268" i="3" s="1"/>
  <c r="O267" i="3"/>
  <c r="O268" i="3" s="1"/>
  <c r="Y267" i="3"/>
  <c r="Y268" i="3" s="1"/>
  <c r="AE267" i="3"/>
  <c r="AE268" i="3" s="1"/>
  <c r="Q267" i="3"/>
  <c r="Q268" i="3" s="1"/>
  <c r="AD267" i="3"/>
  <c r="AD268" i="3" s="1"/>
  <c r="AF267" i="3"/>
  <c r="AF268" i="3" s="1"/>
  <c r="V267" i="3"/>
  <c r="V268" i="3" s="1"/>
  <c r="X267" i="3"/>
  <c r="X268" i="3" s="1"/>
  <c r="AH267" i="3"/>
  <c r="AH268" i="3" s="1"/>
  <c r="I267" i="3"/>
  <c r="I268" i="3" s="1"/>
  <c r="AI267" i="3"/>
  <c r="AI268" i="3" s="1"/>
  <c r="AJ267" i="3"/>
  <c r="AJ268" i="3" s="1"/>
  <c r="N267" i="3"/>
  <c r="N268" i="3" s="1"/>
  <c r="P267" i="3"/>
  <c r="P268" i="3" s="1"/>
  <c r="AK267" i="3"/>
  <c r="AK268" i="3" s="1"/>
  <c r="H267" i="3"/>
  <c r="H268" i="3" s="1"/>
  <c r="T267" i="3"/>
  <c r="T268" i="3" s="1"/>
  <c r="J267" i="3"/>
  <c r="J268" i="3" s="1"/>
  <c r="L267" i="3"/>
  <c r="L268" i="3" s="1"/>
  <c r="AG267" i="3"/>
  <c r="AG268" i="3" s="1"/>
  <c r="W267" i="3"/>
  <c r="W268" i="3" s="1"/>
  <c r="M267" i="3"/>
  <c r="M268" i="3" s="1"/>
  <c r="G267" i="3"/>
  <c r="E266" i="3"/>
  <c r="S267" i="3"/>
  <c r="S268" i="3" s="1"/>
  <c r="AM260" i="3"/>
  <c r="AM262" i="3"/>
  <c r="C262" i="3" l="1"/>
  <c r="C264" i="3"/>
  <c r="AO262" i="3" s="1"/>
  <c r="AP262" i="3"/>
  <c r="C263" i="3" s="1"/>
  <c r="AL269" i="3"/>
  <c r="G268" i="3"/>
  <c r="C268" i="3" s="1"/>
  <c r="AL271" i="3"/>
  <c r="AL270" i="3"/>
  <c r="B270" i="3" s="1"/>
  <c r="AL272" i="3"/>
  <c r="C270" i="3" s="1"/>
  <c r="B275" i="3"/>
  <c r="B268" i="3" l="1"/>
  <c r="AN271" i="3"/>
  <c r="C273" i="3" s="1"/>
  <c r="C269" i="3"/>
  <c r="AN269" i="3"/>
  <c r="B271" i="3" s="1"/>
  <c r="B269" i="3"/>
  <c r="C271" i="3"/>
  <c r="C284" i="3"/>
  <c r="AB276" i="3"/>
  <c r="AB277" i="3" s="1"/>
  <c r="U276" i="3"/>
  <c r="U277" i="3" s="1"/>
  <c r="W276" i="3"/>
  <c r="W277" i="3" s="1"/>
  <c r="Q276" i="3"/>
  <c r="Q277" i="3" s="1"/>
  <c r="S276" i="3"/>
  <c r="S277" i="3" s="1"/>
  <c r="M276" i="3"/>
  <c r="M277" i="3" s="1"/>
  <c r="O276" i="3"/>
  <c r="O277" i="3" s="1"/>
  <c r="I276" i="3"/>
  <c r="I277" i="3" s="1"/>
  <c r="K276" i="3"/>
  <c r="K277" i="3" s="1"/>
  <c r="E275" i="3"/>
  <c r="G276" i="3"/>
  <c r="X276" i="3"/>
  <c r="X277" i="3" s="1"/>
  <c r="AK276" i="3"/>
  <c r="AK277" i="3" s="1"/>
  <c r="H276" i="3"/>
  <c r="H277" i="3" s="1"/>
  <c r="AF276" i="3"/>
  <c r="AF277" i="3" s="1"/>
  <c r="AC276" i="3"/>
  <c r="AC277" i="3" s="1"/>
  <c r="AA276" i="3"/>
  <c r="AA277" i="3" s="1"/>
  <c r="V276" i="3"/>
  <c r="V277" i="3" s="1"/>
  <c r="T276" i="3"/>
  <c r="T277" i="3" s="1"/>
  <c r="AI276" i="3"/>
  <c r="AI277" i="3" s="1"/>
  <c r="P276" i="3"/>
  <c r="P277" i="3" s="1"/>
  <c r="AH276" i="3"/>
  <c r="AH277" i="3" s="1"/>
  <c r="J276" i="3"/>
  <c r="J277" i="3" s="1"/>
  <c r="AD276" i="3"/>
  <c r="AD277" i="3" s="1"/>
  <c r="AJ276" i="3"/>
  <c r="AJ277" i="3" s="1"/>
  <c r="Z276" i="3"/>
  <c r="Z277" i="3" s="1"/>
  <c r="AE276" i="3"/>
  <c r="AE277" i="3" s="1"/>
  <c r="AG276" i="3"/>
  <c r="AG277" i="3" s="1"/>
  <c r="Y276" i="3"/>
  <c r="Y277" i="3" s="1"/>
  <c r="L276" i="3"/>
  <c r="L277" i="3" s="1"/>
  <c r="R276" i="3"/>
  <c r="R277" i="3" s="1"/>
  <c r="N276" i="3"/>
  <c r="N277" i="3" s="1"/>
  <c r="AM271" i="3"/>
  <c r="AM269" i="3"/>
  <c r="AP271" i="3" l="1"/>
  <c r="C272" i="3" s="1"/>
  <c r="AO271" i="3"/>
  <c r="B284" i="3"/>
  <c r="AL278" i="3"/>
  <c r="AL280" i="3"/>
  <c r="AL281" i="3"/>
  <c r="C279" i="3" s="1"/>
  <c r="G277" i="3"/>
  <c r="B277" i="3" s="1"/>
  <c r="AL279" i="3"/>
  <c r="B279" i="3" s="1"/>
  <c r="C277" i="3" l="1"/>
  <c r="B278" i="3"/>
  <c r="AN278" i="3"/>
  <c r="B280" i="3" s="1"/>
  <c r="AN280" i="3"/>
  <c r="C278" i="3"/>
  <c r="C293" i="3"/>
  <c r="S285" i="3"/>
  <c r="S286" i="3" s="1"/>
  <c r="AJ285" i="3"/>
  <c r="AJ286" i="3" s="1"/>
  <c r="O285" i="3"/>
  <c r="O286" i="3" s="1"/>
  <c r="AB285" i="3"/>
  <c r="AB286" i="3" s="1"/>
  <c r="G285" i="3"/>
  <c r="L285" i="3"/>
  <c r="L286" i="3" s="1"/>
  <c r="K285" i="3"/>
  <c r="K286" i="3" s="1"/>
  <c r="T285" i="3"/>
  <c r="T286" i="3" s="1"/>
  <c r="AH285" i="3"/>
  <c r="AH286" i="3" s="1"/>
  <c r="AG285" i="3"/>
  <c r="AG286" i="3" s="1"/>
  <c r="AD285" i="3"/>
  <c r="AD286" i="3" s="1"/>
  <c r="Y285" i="3"/>
  <c r="Y286" i="3" s="1"/>
  <c r="V285" i="3"/>
  <c r="V286" i="3" s="1"/>
  <c r="I285" i="3"/>
  <c r="I286" i="3" s="1"/>
  <c r="Z285" i="3"/>
  <c r="Z286" i="3" s="1"/>
  <c r="Q285" i="3"/>
  <c r="Q286" i="3" s="1"/>
  <c r="N285" i="3"/>
  <c r="N286" i="3" s="1"/>
  <c r="AK285" i="3"/>
  <c r="AK286" i="3" s="1"/>
  <c r="J285" i="3"/>
  <c r="J286" i="3" s="1"/>
  <c r="AI285" i="3"/>
  <c r="AI286" i="3" s="1"/>
  <c r="AC285" i="3"/>
  <c r="AC286" i="3" s="1"/>
  <c r="AE285" i="3"/>
  <c r="AE286" i="3" s="1"/>
  <c r="U285" i="3"/>
  <c r="U286" i="3" s="1"/>
  <c r="W285" i="3"/>
  <c r="W286" i="3" s="1"/>
  <c r="E284" i="3"/>
  <c r="AA285" i="3"/>
  <c r="AA286" i="3" s="1"/>
  <c r="M285" i="3"/>
  <c r="M286" i="3" s="1"/>
  <c r="R285" i="3"/>
  <c r="R286" i="3" s="1"/>
  <c r="P285" i="3"/>
  <c r="P286" i="3" s="1"/>
  <c r="X285" i="3"/>
  <c r="X286" i="3" s="1"/>
  <c r="AF285" i="3"/>
  <c r="AF286" i="3" s="1"/>
  <c r="H285" i="3"/>
  <c r="H286" i="3" s="1"/>
  <c r="AM278" i="3"/>
  <c r="AM280" i="3"/>
  <c r="C280" i="3" l="1"/>
  <c r="C282" i="3"/>
  <c r="AO280" i="3" s="1"/>
  <c r="AP280" i="3"/>
  <c r="C281" i="3" s="1"/>
  <c r="AL288" i="3"/>
  <c r="B288" i="3" s="1"/>
  <c r="AL290" i="3"/>
  <c r="C288" i="3" s="1"/>
  <c r="AL289" i="3"/>
  <c r="G286" i="3"/>
  <c r="C286" i="3" s="1"/>
  <c r="AL287" i="3"/>
  <c r="B293" i="3"/>
  <c r="B286" i="3" l="1"/>
  <c r="B287" i="3"/>
  <c r="AN287" i="3"/>
  <c r="B289" i="3" s="1"/>
  <c r="C287" i="3"/>
  <c r="AN289" i="3"/>
  <c r="C291" i="3" s="1"/>
  <c r="C302" i="3"/>
  <c r="S294" i="3"/>
  <c r="S295" i="3" s="1"/>
  <c r="AK294" i="3"/>
  <c r="AK295" i="3" s="1"/>
  <c r="O294" i="3"/>
  <c r="O295" i="3" s="1"/>
  <c r="E293" i="3"/>
  <c r="K294" i="3"/>
  <c r="K295" i="3" s="1"/>
  <c r="U294" i="3"/>
  <c r="U295" i="3" s="1"/>
  <c r="G294" i="3"/>
  <c r="M294" i="3"/>
  <c r="M295" i="3" s="1"/>
  <c r="T294" i="3"/>
  <c r="T295" i="3" s="1"/>
  <c r="AG294" i="3"/>
  <c r="AG295" i="3" s="1"/>
  <c r="P294" i="3"/>
  <c r="P295" i="3" s="1"/>
  <c r="Y294" i="3"/>
  <c r="Y295" i="3" s="1"/>
  <c r="L294" i="3"/>
  <c r="L295" i="3" s="1"/>
  <c r="Q294" i="3"/>
  <c r="Q295" i="3" s="1"/>
  <c r="H294" i="3"/>
  <c r="H295" i="3" s="1"/>
  <c r="I294" i="3"/>
  <c r="I295" i="3" s="1"/>
  <c r="AI294" i="3"/>
  <c r="AI295" i="3" s="1"/>
  <c r="AD294" i="3"/>
  <c r="AD295" i="3" s="1"/>
  <c r="AE294" i="3"/>
  <c r="AE295" i="3" s="1"/>
  <c r="V294" i="3"/>
  <c r="V295" i="3" s="1"/>
  <c r="AA294" i="3"/>
  <c r="AA295" i="3" s="1"/>
  <c r="N294" i="3"/>
  <c r="N295" i="3" s="1"/>
  <c r="W294" i="3"/>
  <c r="W295" i="3" s="1"/>
  <c r="AC294" i="3"/>
  <c r="AC295" i="3" s="1"/>
  <c r="AJ294" i="3"/>
  <c r="AJ295" i="3" s="1"/>
  <c r="AH294" i="3"/>
  <c r="AH295" i="3" s="1"/>
  <c r="AF294" i="3"/>
  <c r="AF295" i="3" s="1"/>
  <c r="Z294" i="3"/>
  <c r="Z295" i="3" s="1"/>
  <c r="AB294" i="3"/>
  <c r="AB295" i="3" s="1"/>
  <c r="R294" i="3"/>
  <c r="R295" i="3" s="1"/>
  <c r="X294" i="3"/>
  <c r="X295" i="3" s="1"/>
  <c r="J294" i="3"/>
  <c r="J295" i="3" s="1"/>
  <c r="AM289" i="3"/>
  <c r="AM287" i="3"/>
  <c r="AP289" i="3" l="1"/>
  <c r="C290" i="3" s="1"/>
  <c r="AO289" i="3"/>
  <c r="C289" i="3"/>
  <c r="B302" i="3"/>
  <c r="AL298" i="3"/>
  <c r="AL299" i="3"/>
  <c r="C297" i="3" s="1"/>
  <c r="AL297" i="3"/>
  <c r="B297" i="3" s="1"/>
  <c r="AL296" i="3"/>
  <c r="G295" i="3"/>
  <c r="C295" i="3" s="1"/>
  <c r="B295" i="3" l="1"/>
  <c r="AN298" i="3"/>
  <c r="C300" i="3" s="1"/>
  <c r="C296" i="3"/>
  <c r="AN296" i="3"/>
  <c r="B298" i="3" s="1"/>
  <c r="B296" i="3"/>
  <c r="AM298" i="3"/>
  <c r="AM296" i="3"/>
  <c r="C311" i="3"/>
  <c r="Y303" i="3"/>
  <c r="Y304" i="3" s="1"/>
  <c r="AA303" i="3"/>
  <c r="AA304" i="3" s="1"/>
  <c r="AD303" i="3"/>
  <c r="AD304" i="3" s="1"/>
  <c r="J303" i="3"/>
  <c r="J304" i="3" s="1"/>
  <c r="S303" i="3"/>
  <c r="S304" i="3" s="1"/>
  <c r="Q303" i="3"/>
  <c r="Q304" i="3" s="1"/>
  <c r="AI303" i="3"/>
  <c r="AI304" i="3" s="1"/>
  <c r="U303" i="3"/>
  <c r="U304" i="3" s="1"/>
  <c r="T303" i="3"/>
  <c r="T304" i="3" s="1"/>
  <c r="AH303" i="3"/>
  <c r="AH304" i="3" s="1"/>
  <c r="AK303" i="3"/>
  <c r="AK304" i="3" s="1"/>
  <c r="I303" i="3"/>
  <c r="I304" i="3" s="1"/>
  <c r="E302" i="3"/>
  <c r="AC303" i="3"/>
  <c r="AC304" i="3" s="1"/>
  <c r="Z303" i="3"/>
  <c r="Z304" i="3" s="1"/>
  <c r="N303" i="3"/>
  <c r="N304" i="3" s="1"/>
  <c r="O303" i="3"/>
  <c r="O304" i="3" s="1"/>
  <c r="AB303" i="3"/>
  <c r="AB304" i="3" s="1"/>
  <c r="AF303" i="3"/>
  <c r="AF304" i="3" s="1"/>
  <c r="X303" i="3"/>
  <c r="X304" i="3" s="1"/>
  <c r="AJ303" i="3"/>
  <c r="AJ304" i="3" s="1"/>
  <c r="L303" i="3"/>
  <c r="L304" i="3" s="1"/>
  <c r="K303" i="3"/>
  <c r="K304" i="3" s="1"/>
  <c r="P303" i="3"/>
  <c r="P304" i="3" s="1"/>
  <c r="V303" i="3"/>
  <c r="V304" i="3" s="1"/>
  <c r="H303" i="3"/>
  <c r="H304" i="3" s="1"/>
  <c r="AE303" i="3"/>
  <c r="AE304" i="3" s="1"/>
  <c r="AG303" i="3"/>
  <c r="AG304" i="3" s="1"/>
  <c r="M303" i="3"/>
  <c r="M304" i="3" s="1"/>
  <c r="R303" i="3"/>
  <c r="R304" i="3" s="1"/>
  <c r="G303" i="3"/>
  <c r="W303" i="3"/>
  <c r="W304" i="3" s="1"/>
  <c r="AP298" i="3" l="1"/>
  <c r="C299" i="3" s="1"/>
  <c r="AO298" i="3"/>
  <c r="C298" i="3"/>
  <c r="B311" i="3"/>
  <c r="AL305" i="3"/>
  <c r="AL308" i="3"/>
  <c r="C306" i="3" s="1"/>
  <c r="AL306" i="3"/>
  <c r="B306" i="3" s="1"/>
  <c r="AL307" i="3"/>
  <c r="G304" i="3"/>
  <c r="C304" i="3" s="1"/>
  <c r="B304" i="3" l="1"/>
  <c r="AN307" i="3"/>
  <c r="C305" i="3"/>
  <c r="AN305" i="3"/>
  <c r="B307" i="3" s="1"/>
  <c r="B305" i="3"/>
  <c r="AM305" i="3"/>
  <c r="AM307" i="3"/>
  <c r="C320" i="3"/>
  <c r="AA312" i="3"/>
  <c r="AA313" i="3" s="1"/>
  <c r="Y312" i="3"/>
  <c r="Y313" i="3" s="1"/>
  <c r="W312" i="3"/>
  <c r="W313" i="3" s="1"/>
  <c r="U312" i="3"/>
  <c r="U313" i="3" s="1"/>
  <c r="AI312" i="3"/>
  <c r="AI313" i="3" s="1"/>
  <c r="AG312" i="3"/>
  <c r="AG313" i="3" s="1"/>
  <c r="AE312" i="3"/>
  <c r="AE313" i="3" s="1"/>
  <c r="AC312" i="3"/>
  <c r="AC313" i="3" s="1"/>
  <c r="K312" i="3"/>
  <c r="K313" i="3" s="1"/>
  <c r="I312" i="3"/>
  <c r="I313" i="3" s="1"/>
  <c r="G312" i="3"/>
  <c r="E311" i="3"/>
  <c r="S312" i="3"/>
  <c r="S313" i="3" s="1"/>
  <c r="Q312" i="3"/>
  <c r="Q313" i="3" s="1"/>
  <c r="O312" i="3"/>
  <c r="O313" i="3" s="1"/>
  <c r="M312" i="3"/>
  <c r="M313" i="3" s="1"/>
  <c r="P312" i="3"/>
  <c r="P313" i="3" s="1"/>
  <c r="Z312" i="3"/>
  <c r="Z313" i="3" s="1"/>
  <c r="AJ312" i="3"/>
  <c r="AJ313" i="3" s="1"/>
  <c r="V312" i="3"/>
  <c r="V313" i="3" s="1"/>
  <c r="T312" i="3"/>
  <c r="T313" i="3" s="1"/>
  <c r="AH312" i="3"/>
  <c r="AH313" i="3" s="1"/>
  <c r="X312" i="3"/>
  <c r="X313" i="3" s="1"/>
  <c r="AD312" i="3"/>
  <c r="AD313" i="3" s="1"/>
  <c r="H312" i="3"/>
  <c r="H313" i="3" s="1"/>
  <c r="J312" i="3"/>
  <c r="J313" i="3" s="1"/>
  <c r="AB312" i="3"/>
  <c r="AB313" i="3" s="1"/>
  <c r="AK312" i="3"/>
  <c r="AK313" i="3" s="1"/>
  <c r="L312" i="3"/>
  <c r="L313" i="3" s="1"/>
  <c r="R312" i="3"/>
  <c r="R313" i="3" s="1"/>
  <c r="AF312" i="3"/>
  <c r="AF313" i="3" s="1"/>
  <c r="N312" i="3"/>
  <c r="N313" i="3" s="1"/>
  <c r="C307" i="3" l="1"/>
  <c r="C309" i="3"/>
  <c r="AO307" i="3" s="1"/>
  <c r="AP307" i="3"/>
  <c r="C308" i="3" s="1"/>
  <c r="B320" i="3"/>
  <c r="AL316" i="3"/>
  <c r="AL315" i="3"/>
  <c r="B315" i="3" s="1"/>
  <c r="G313" i="3"/>
  <c r="C313" i="3" s="1"/>
  <c r="AL314" i="3"/>
  <c r="AL317" i="3"/>
  <c r="C315" i="3" s="1"/>
  <c r="B313" i="3" l="1"/>
  <c r="AN316" i="3"/>
  <c r="C318" i="3" s="1"/>
  <c r="C314" i="3"/>
  <c r="B314" i="3"/>
  <c r="AN314" i="3"/>
  <c r="B316" i="3" s="1"/>
  <c r="AM316" i="3"/>
  <c r="C329" i="3"/>
  <c r="AI321" i="3"/>
  <c r="AI322" i="3" s="1"/>
  <c r="U321" i="3"/>
  <c r="U322" i="3" s="1"/>
  <c r="AE321" i="3"/>
  <c r="AE322" i="3" s="1"/>
  <c r="E320" i="3"/>
  <c r="AA321" i="3"/>
  <c r="AA322" i="3" s="1"/>
  <c r="AG321" i="3"/>
  <c r="AG322" i="3" s="1"/>
  <c r="W321" i="3"/>
  <c r="W322" i="3" s="1"/>
  <c r="Q321" i="3"/>
  <c r="Q322" i="3" s="1"/>
  <c r="S321" i="3"/>
  <c r="S322" i="3" s="1"/>
  <c r="AC321" i="3"/>
  <c r="AC322" i="3" s="1"/>
  <c r="O321" i="3"/>
  <c r="O322" i="3" s="1"/>
  <c r="M321" i="3"/>
  <c r="M322" i="3" s="1"/>
  <c r="K321" i="3"/>
  <c r="K322" i="3" s="1"/>
  <c r="I321" i="3"/>
  <c r="I322" i="3" s="1"/>
  <c r="G321" i="3"/>
  <c r="Y321" i="3"/>
  <c r="Y322" i="3" s="1"/>
  <c r="R321" i="3"/>
  <c r="R322" i="3" s="1"/>
  <c r="L321" i="3"/>
  <c r="L322" i="3" s="1"/>
  <c r="H321" i="3"/>
  <c r="H322" i="3" s="1"/>
  <c r="AJ321" i="3"/>
  <c r="AJ322" i="3" s="1"/>
  <c r="AH321" i="3"/>
  <c r="AH322" i="3" s="1"/>
  <c r="AF321" i="3"/>
  <c r="AF322" i="3" s="1"/>
  <c r="AD321" i="3"/>
  <c r="AD322" i="3" s="1"/>
  <c r="AB321" i="3"/>
  <c r="AB322" i="3" s="1"/>
  <c r="Z321" i="3"/>
  <c r="Z322" i="3" s="1"/>
  <c r="X321" i="3"/>
  <c r="X322" i="3" s="1"/>
  <c r="V321" i="3"/>
  <c r="V322" i="3" s="1"/>
  <c r="T321" i="3"/>
  <c r="T322" i="3" s="1"/>
  <c r="P321" i="3"/>
  <c r="P322" i="3" s="1"/>
  <c r="N321" i="3"/>
  <c r="N322" i="3" s="1"/>
  <c r="J321" i="3"/>
  <c r="J322" i="3" s="1"/>
  <c r="AK321" i="3"/>
  <c r="AK322" i="3" s="1"/>
  <c r="AM314" i="3"/>
  <c r="AP316" i="3" l="1"/>
  <c r="C317" i="3" s="1"/>
  <c r="AO316" i="3"/>
  <c r="C316" i="3"/>
  <c r="B329" i="3"/>
  <c r="AL323" i="3"/>
  <c r="AL324" i="3"/>
  <c r="B324" i="3" s="1"/>
  <c r="AL326" i="3"/>
  <c r="C324" i="3" s="1"/>
  <c r="G322" i="3"/>
  <c r="B322" i="3" s="1"/>
  <c r="AL325" i="3"/>
  <c r="C322" i="3" l="1"/>
  <c r="B323" i="3"/>
  <c r="AN323" i="3"/>
  <c r="B325" i="3" s="1"/>
  <c r="C323" i="3"/>
  <c r="AN325" i="3"/>
  <c r="C327" i="3" s="1"/>
  <c r="AM323" i="3"/>
  <c r="AM325" i="3"/>
  <c r="AK330" i="3"/>
  <c r="AK331" i="3" s="1"/>
  <c r="H330" i="3"/>
  <c r="H331" i="3" s="1"/>
  <c r="AG330" i="3"/>
  <c r="AG331" i="3" s="1"/>
  <c r="AI330" i="3"/>
  <c r="AI331" i="3" s="1"/>
  <c r="AC330" i="3"/>
  <c r="AC331" i="3" s="1"/>
  <c r="AE330" i="3"/>
  <c r="AE331" i="3" s="1"/>
  <c r="Y330" i="3"/>
  <c r="Y331" i="3" s="1"/>
  <c r="AA330" i="3"/>
  <c r="AA331" i="3" s="1"/>
  <c r="U330" i="3"/>
  <c r="U331" i="3" s="1"/>
  <c r="W330" i="3"/>
  <c r="W331" i="3" s="1"/>
  <c r="Q330" i="3"/>
  <c r="Q331" i="3" s="1"/>
  <c r="S330" i="3"/>
  <c r="S331" i="3" s="1"/>
  <c r="M330" i="3"/>
  <c r="M331" i="3" s="1"/>
  <c r="O330" i="3"/>
  <c r="O331" i="3" s="1"/>
  <c r="I330" i="3"/>
  <c r="I331" i="3" s="1"/>
  <c r="K330" i="3"/>
  <c r="K331" i="3" s="1"/>
  <c r="N330" i="3"/>
  <c r="N331" i="3" s="1"/>
  <c r="Z330" i="3"/>
  <c r="Z331" i="3" s="1"/>
  <c r="J330" i="3"/>
  <c r="J331" i="3" s="1"/>
  <c r="V330" i="3"/>
  <c r="V331" i="3" s="1"/>
  <c r="E329" i="3"/>
  <c r="G330" i="3"/>
  <c r="AJ330" i="3"/>
  <c r="AJ331" i="3" s="1"/>
  <c r="AH330" i="3"/>
  <c r="AH331" i="3" s="1"/>
  <c r="AF330" i="3"/>
  <c r="AF331" i="3" s="1"/>
  <c r="R330" i="3"/>
  <c r="R331" i="3" s="1"/>
  <c r="AB330" i="3"/>
  <c r="AB331" i="3" s="1"/>
  <c r="AD330" i="3"/>
  <c r="AD331" i="3" s="1"/>
  <c r="X330" i="3"/>
  <c r="X331" i="3" s="1"/>
  <c r="T330" i="3"/>
  <c r="T331" i="3" s="1"/>
  <c r="P330" i="3"/>
  <c r="P331" i="3" s="1"/>
  <c r="L330" i="3"/>
  <c r="L331" i="3" s="1"/>
  <c r="AP325" i="3" l="1"/>
  <c r="C326" i="3" s="1"/>
  <c r="AO325" i="3"/>
  <c r="C325" i="3"/>
  <c r="AL335" i="3"/>
  <c r="C333" i="3" s="1"/>
  <c r="AL333" i="3"/>
  <c r="B333" i="3" s="1"/>
  <c r="G331" i="3"/>
  <c r="B331" i="3" s="1"/>
  <c r="AL332" i="3"/>
  <c r="AL334" i="3"/>
  <c r="C331" i="3" l="1"/>
  <c r="AN334" i="3"/>
  <c r="C336" i="3" s="1"/>
  <c r="C332" i="3"/>
  <c r="AN332" i="3"/>
  <c r="B334" i="3" s="1"/>
  <c r="B332" i="3"/>
  <c r="AM332" i="3"/>
  <c r="AM334" i="3"/>
  <c r="U11" i="3" l="1"/>
  <c r="AP334" i="3"/>
  <c r="C335" i="3" s="1"/>
  <c r="C334" i="3"/>
  <c r="U9" i="3" s="1"/>
  <c r="U10" i="3" s="1"/>
  <c r="R340" i="3"/>
  <c r="R341" i="3"/>
  <c r="AC9" i="3" l="1"/>
  <c r="AO334" i="3"/>
  <c r="R342" i="3"/>
</calcChain>
</file>

<file path=xl/sharedStrings.xml><?xml version="1.0" encoding="utf-8"?>
<sst xmlns="http://schemas.openxmlformats.org/spreadsheetml/2006/main" count="1356" uniqueCount="101">
  <si>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</si>
  <si>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</si>
  <si>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</si>
  <si>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</si>
  <si>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</si>
  <si>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</si>
  <si>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</si>
  <si>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</si>
  <si>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</si>
  <si>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</si>
  <si>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</si>
  <si>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</si>
  <si>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</si>
  <si>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</si>
  <si>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</si>
  <si>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</si>
  <si>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</si>
  <si>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</si>
  <si>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</si>
  <si>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</si>
  <si>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</si>
  <si>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</si>
  <si>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</si>
  <si>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</si>
  <si>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</si>
  <si>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</si>
  <si>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</si>
  <si>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</si>
  <si>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</si>
  <si>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</si>
  <si>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</si>
  <si>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</si>
  <si>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</si>
  <si>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</si>
  <si>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</si>
  <si>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</si>
  <si>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</si>
  <si>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</si>
  <si>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</si>
  <si>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</si>
  <si>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</si>
  <si>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</si>
  <si>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</si>
  <si>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</si>
  <si>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</si>
  <si>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</si>
  <si>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</si>
  <si>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</si>
  <si>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</si>
  <si>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</si>
  <si>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</si>
  <si>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</si>
  <si>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</si>
  <si>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</si>
  <si>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</si>
  <si>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</si>
  <si>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</si>
  <si>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</si>
  <si>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</si>
  <si>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</si>
  <si>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</si>
  <si>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</si>
  <si>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</si>
  <si>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</si>
  <si>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</si>
  <si>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</si>
  <si>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</si>
  <si>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</si>
  <si>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</si>
  <si>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</si>
  <si>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</si>
  <si>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</si>
  <si>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</si>
  <si>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</si>
  <si>
    <t>判定</t>
    <rPh sb="0" eb="2">
      <t>ハンテイ</t>
    </rPh>
    <phoneticPr fontId="1"/>
  </si>
  <si>
    <t>土日</t>
    <rPh sb="0" eb="2">
      <t>ドニチ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</si>
  <si>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</si>
  <si>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</si>
  <si>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年月</t>
    <rPh sb="0" eb="1">
      <t>ネン</t>
    </rPh>
    <rPh sb="1" eb="2">
      <t>ツキ</t>
    </rPh>
    <phoneticPr fontId="1"/>
  </si>
  <si>
    <t>土日</t>
    <rPh sb="0" eb="2">
      <t>ドニチ</t>
    </rPh>
    <phoneticPr fontId="1"/>
  </si>
  <si>
    <t>対象</t>
    <rPh sb="0" eb="2">
      <t>タイショウ</t>
    </rPh>
    <phoneticPr fontId="1"/>
  </si>
  <si>
    <t>閉所</t>
    <rPh sb="0" eb="2">
      <t>ヘイショ</t>
    </rPh>
    <phoneticPr fontId="1"/>
  </si>
  <si>
    <t>成績
加点</t>
    <rPh sb="0" eb="2">
      <t>セイセキ</t>
    </rPh>
    <rPh sb="3" eb="5">
      <t>カテン</t>
    </rPh>
    <phoneticPr fontId="1"/>
  </si>
  <si>
    <t>4週8休
判定</t>
    <rPh sb="1" eb="2">
      <t>シュウ</t>
    </rPh>
    <rPh sb="3" eb="4">
      <t>ヤス</t>
    </rPh>
    <rPh sb="5" eb="7">
      <t>ハンテイ</t>
    </rPh>
    <phoneticPr fontId="1"/>
  </si>
  <si>
    <t>判定</t>
    <rPh sb="0" eb="2">
      <t>ハンテイ</t>
    </rPh>
    <phoneticPr fontId="1"/>
  </si>
  <si>
    <t>週休２日</t>
    <rPh sb="0" eb="2">
      <t>シュウキュウ</t>
    </rPh>
    <rPh sb="3" eb="4">
      <t>ニチ</t>
    </rPh>
    <phoneticPr fontId="1"/>
  </si>
  <si>
    <t>・月単位の週休２日</t>
    <rPh sb="1" eb="4">
      <t>ツキタンイ</t>
    </rPh>
    <rPh sb="5" eb="7">
      <t>シュウキュウ</t>
    </rPh>
    <rPh sb="8" eb="9">
      <t>ニチ</t>
    </rPh>
    <phoneticPr fontId="1"/>
  </si>
  <si>
    <t>・通期（対象期間全体）の週休２日</t>
    <rPh sb="1" eb="3">
      <t>ツウキ</t>
    </rPh>
    <rPh sb="4" eb="6">
      <t>タイショウ</t>
    </rPh>
    <rPh sb="6" eb="8">
      <t>キカン</t>
    </rPh>
    <rPh sb="8" eb="10">
      <t>ゼンタイ</t>
    </rPh>
    <rPh sb="12" eb="14">
      <t>シュウキュウ</t>
    </rPh>
    <rPh sb="15" eb="16">
      <t>ニチ</t>
    </rPh>
    <phoneticPr fontId="1"/>
  </si>
  <si>
    <t>成績加点</t>
    <rPh sb="0" eb="2">
      <t>セイセキ</t>
    </rPh>
    <rPh sb="2" eb="4">
      <t>カテン</t>
    </rPh>
    <phoneticPr fontId="1"/>
  </si>
  <si>
    <t>成績</t>
    <rPh sb="0" eb="2">
      <t>セイセキ</t>
    </rPh>
    <phoneticPr fontId="1"/>
  </si>
  <si>
    <t>指定土日</t>
    <rPh sb="0" eb="2">
      <t>シテイ</t>
    </rPh>
    <rPh sb="2" eb="4">
      <t>ドニチ</t>
    </rPh>
    <phoneticPr fontId="1"/>
  </si>
  <si>
    <t>実績の確認</t>
    <rPh sb="0" eb="2">
      <t>ジッセキ</t>
    </rPh>
    <rPh sb="3" eb="5">
      <t>カクニン</t>
    </rPh>
    <phoneticPr fontId="1"/>
  </si>
  <si>
    <t>・指定土日</t>
    <rPh sb="1" eb="3">
      <t>シテイ</t>
    </rPh>
    <rPh sb="3" eb="5">
      <t>ドニチ</t>
    </rPh>
    <phoneticPr fontId="1"/>
  </si>
  <si>
    <t>指定土日
現場閉所</t>
    <rPh sb="0" eb="2">
      <t>シテイ</t>
    </rPh>
    <rPh sb="2" eb="4">
      <t>ドニチ</t>
    </rPh>
    <rPh sb="5" eb="7">
      <t>ゲンバ</t>
    </rPh>
    <rPh sb="7" eb="9">
      <t>ヘイショ</t>
    </rPh>
    <phoneticPr fontId="1"/>
  </si>
  <si>
    <t>通期（対象期間全体）の週休２日の状況</t>
    <rPh sb="0" eb="2">
      <t>ツウキ</t>
    </rPh>
    <rPh sb="3" eb="5">
      <t>タイショウ</t>
    </rPh>
    <rPh sb="5" eb="7">
      <t>キカン</t>
    </rPh>
    <rPh sb="7" eb="9">
      <t>ゼンタイ</t>
    </rPh>
    <rPh sb="11" eb="12">
      <t>シュウ</t>
    </rPh>
    <rPh sb="12" eb="13">
      <t>キュウ</t>
    </rPh>
    <rPh sb="14" eb="15">
      <t>ニチ</t>
    </rPh>
    <rPh sb="16" eb="18">
      <t>ジョウキョウ</t>
    </rPh>
    <phoneticPr fontId="1"/>
  </si>
  <si>
    <t>監督員・現場代理人においても間違いがないか確認をお願いします。</t>
    <rPh sb="0" eb="3">
      <t>カントクイン</t>
    </rPh>
    <rPh sb="4" eb="6">
      <t>ゲンバ</t>
    </rPh>
    <rPh sb="6" eb="9">
      <t>ダイリニン</t>
    </rPh>
    <rPh sb="14" eb="16">
      <t>マチガ</t>
    </rPh>
    <rPh sb="21" eb="23">
      <t>カクニン</t>
    </rPh>
    <rPh sb="25" eb="26">
      <t>ネガ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</si>
  <si>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</si>
  <si>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</si>
  <si>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</si>
  <si>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</si>
  <si>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夏⇐夏休み期間、年⇐年末年始休み期間、
製⇐工場製作期間、〇⇐対象期間、○⇐閉所予定日</t>
    <rPh sb="8" eb="9">
      <t>ネン</t>
    </rPh>
    <rPh sb="10" eb="12">
      <t>ネンマツ</t>
    </rPh>
    <rPh sb="12" eb="14">
      <t>ネンシ</t>
    </rPh>
    <rPh sb="14" eb="15">
      <t>ヤス</t>
    </rPh>
    <rPh sb="16" eb="18">
      <t>キカン</t>
    </rPh>
    <rPh sb="20" eb="21">
      <t>セイ</t>
    </rPh>
    <rPh sb="22" eb="24">
      <t>コウジョウ</t>
    </rPh>
    <rPh sb="24" eb="26">
      <t>セイサク</t>
    </rPh>
    <rPh sb="26" eb="28">
      <t>キカン</t>
    </rPh>
    <rPh sb="31" eb="33">
      <t>タイショウ</t>
    </rPh>
    <rPh sb="33" eb="35">
      <t>キカン</t>
    </rPh>
    <rPh sb="38" eb="40">
      <t>ヘイショ</t>
    </rPh>
    <rPh sb="40" eb="42">
      <t>ヨテイ</t>
    </rPh>
    <rPh sb="42" eb="4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</si>
</sst>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d"/>
    <numFmt numFmtId="178" formatCode="aaa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0" xfId="0" applyFont="1" applyFill="1" applyBorder="1" applyAlignment="1">
      <alignment horizontal="center" vertical="center" textRotation="255"/>
    </xf>
    <xf numFmtId="0" fontId="0" fillId="0" borderId="40" xfId="0" applyFill="1" applyBorder="1" applyAlignment="1">
      <alignment horizontal="center" vertical="center" textRotation="255"/>
    </xf>
    <xf numFmtId="0" fontId="4" fillId="0" borderId="42" xfId="0" applyFont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39" xfId="0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59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7" fillId="0" borderId="62" xfId="0" applyFont="1" applyBorder="1" applyAlignment="1">
      <alignment horizontal="left" vertical="center" indent="1"/>
    </xf>
    <xf numFmtId="0" fontId="0" fillId="0" borderId="63" xfId="0" applyBorder="1" applyAlignment="1">
      <alignment horizontal="center" vertical="center"/>
    </xf>
    <xf numFmtId="0" fontId="7" fillId="0" borderId="62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77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NumberFormat="1" applyFont="1" applyFill="1" applyAlignment="1">
      <alignment horizontal="center" vertical="center"/>
    </xf>
    <xf numFmtId="0" fontId="0" fillId="0" borderId="40" xfId="0" applyFill="1" applyBorder="1" applyAlignment="1">
      <alignment vertical="center" textRotation="255"/>
    </xf>
    <xf numFmtId="0" fontId="11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176" fontId="0" fillId="0" borderId="15" xfId="1" applyNumberFormat="1" applyFont="1" applyFill="1" applyBorder="1" applyAlignment="1">
      <alignment horizontal="right" vertical="center"/>
    </xf>
    <xf numFmtId="176" fontId="0" fillId="0" borderId="14" xfId="1" applyNumberFormat="1" applyFont="1" applyFill="1" applyBorder="1" applyAlignment="1">
      <alignment horizontal="right" vertical="center"/>
    </xf>
    <xf numFmtId="0" fontId="0" fillId="0" borderId="15" xfId="1" applyNumberFormat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176" fontId="0" fillId="0" borderId="5" xfId="1" applyNumberFormat="1" applyFont="1" applyFill="1" applyBorder="1" applyAlignment="1">
      <alignment horizontal="right" vertical="center"/>
    </xf>
    <xf numFmtId="0" fontId="0" fillId="0" borderId="5" xfId="1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0" fillId="0" borderId="57" xfId="1" applyNumberFormat="1" applyFont="1" applyFill="1" applyBorder="1" applyAlignment="1">
      <alignment horizontal="center" vertical="center"/>
    </xf>
    <xf numFmtId="0" fontId="0" fillId="0" borderId="58" xfId="1" applyNumberFormat="1" applyFont="1" applyFill="1" applyBorder="1" applyAlignment="1">
      <alignment horizontal="center" vertical="center"/>
    </xf>
    <xf numFmtId="0" fontId="0" fillId="0" borderId="18" xfId="1" applyNumberFormat="1" applyFont="1" applyFill="1" applyBorder="1" applyAlignment="1">
      <alignment horizontal="center" vertical="center"/>
    </xf>
    <xf numFmtId="0" fontId="0" fillId="0" borderId="19" xfId="1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8" xfId="1" applyNumberFormat="1" applyFont="1" applyFill="1" applyBorder="1" applyAlignment="1">
      <alignment horizontal="center" vertical="center"/>
    </xf>
    <xf numFmtId="0" fontId="0" fillId="0" borderId="69" xfId="1" applyNumberFormat="1" applyFont="1" applyFill="1" applyBorder="1" applyAlignment="1">
      <alignment horizontal="center" vertical="center"/>
    </xf>
    <xf numFmtId="0" fontId="0" fillId="0" borderId="67" xfId="1" applyNumberFormat="1" applyFont="1" applyFill="1" applyBorder="1" applyAlignment="1">
      <alignment horizontal="center" vertical="center"/>
    </xf>
    <xf numFmtId="0" fontId="0" fillId="0" borderId="13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67" xfId="1" applyNumberFormat="1" applyFont="1" applyFill="1" applyBorder="1" applyAlignment="1">
      <alignment horizontal="right" vertical="center"/>
    </xf>
    <xf numFmtId="176" fontId="0" fillId="0" borderId="13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Fill="1" applyBorder="1" applyAlignment="1">
      <alignment horizontal="center" vertical="center"/>
    </xf>
    <xf numFmtId="58" fontId="0" fillId="0" borderId="29" xfId="0" applyNumberFormat="1" applyFill="1" applyBorder="1" applyAlignment="1">
      <alignment horizontal="center" vertical="center"/>
    </xf>
    <xf numFmtId="58" fontId="0" fillId="0" borderId="30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3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8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156882</xdr:colOff>
      <xdr:row>8</xdr:row>
      <xdr:rowOff>224118</xdr:rowOff>
    </xdr:from>
    <xdr:to>
      <xdr:col>32</xdr:col>
      <xdr:colOff>180228</xdr:colOff>
      <xdr:row>10</xdr:row>
      <xdr:rowOff>14943</xdr:rowOff>
    </xdr:to>
    <xdr:sp macro="" textlink="">
      <xdr:nvSpPr>
        <xdr:cNvPr id="3" name="左矢印 2"/>
        <xdr:cNvSpPr/>
      </xdr:nvSpPr>
      <xdr:spPr>
        <a:xfrm>
          <a:off x="8740588" y="2151530"/>
          <a:ext cx="303493" cy="3062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156882</xdr:colOff>
      <xdr:row>339</xdr:row>
      <xdr:rowOff>201706</xdr:rowOff>
    </xdr:from>
    <xdr:to>
      <xdr:col>21</xdr:col>
      <xdr:colOff>180228</xdr:colOff>
      <xdr:row>341</xdr:row>
      <xdr:rowOff>37354</xdr:rowOff>
    </xdr:to>
    <xdr:sp macro="" textlink="">
      <xdr:nvSpPr>
        <xdr:cNvPr id="4" name="左矢印 3"/>
        <xdr:cNvSpPr/>
      </xdr:nvSpPr>
      <xdr:spPr>
        <a:xfrm>
          <a:off x="5658970" y="8931088"/>
          <a:ext cx="303493" cy="3062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AU343"/>
  <sheetViews>
    <sheetView showGridLines="0" tabSelected="1" topLeftCell="D1" zoomScale="70" zoomScaleNormal="70" zoomScalePageLayoutView="85" workbookViewId="0">
      <pane ySplit="13" topLeftCell="A14" activePane="bottomLeft" state="frozen"/>
      <selection pane="bottomLeft" activeCell="AQ17" sqref="AQ17:AQ21"/>
    </sheetView>
  </sheetViews>
  <sheetFormatPr defaultRowHeight="18.75" x14ac:dyDescent="0.4"/>
  <cols>
    <col min="1" max="3" width="6.625" style="115" hidden="1" customWidth="1"/>
    <col min="4" max="4" width="1.625" style="116" customWidth="1"/>
    <col min="5" max="5" width="12.125" style="73" bestFit="1" customWidth="1"/>
    <col min="6" max="6" width="7.125" bestFit="1" customWidth="1"/>
    <col min="7" max="36" width="3.625" style="2" customWidth="1"/>
    <col min="37" max="37" width="3.625" customWidth="1"/>
    <col min="38" max="38" width="5.25" style="2" bestFit="1" customWidth="1"/>
    <col min="39" max="39" width="7.125" bestFit="1" customWidth="1"/>
    <col min="40" max="40" width="7.125" style="73" customWidth="1"/>
    <col min="41" max="41" width="9" style="73" customWidth="1"/>
    <col min="42" max="42" width="7.125" style="73" customWidth="1"/>
    <col min="43" max="43" width="62.375" customWidth="1"/>
    <col min="45" max="45" width="9.625" style="73" bestFit="1" customWidth="1"/>
  </cols>
  <sheetData>
    <row r="1" spans="1:45" ht="20.25" customHeight="1" x14ac:dyDescent="0.4"/>
    <row r="2" spans="1:45" ht="20.25" customHeight="1" x14ac:dyDescent="0.4">
      <c r="E2" s="122" t="s">
        <v>63</v>
      </c>
    </row>
    <row r="3" spans="1:45" ht="20.25" customHeight="1" x14ac:dyDescent="0.4"/>
    <row r="4" spans="1:45" ht="20.25" customHeight="1" x14ac:dyDescent="0.4">
      <c r="F4" s="171" t="s">
        <v>9</v>
      </c>
      <c r="G4" s="172"/>
      <c r="H4" s="171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2"/>
      <c r="X4" s="163" t="s">
        <v>13</v>
      </c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M4" s="4"/>
      <c r="AN4" s="161"/>
      <c r="AO4" s="161"/>
      <c r="AP4" s="161"/>
      <c r="AQ4" s="161"/>
    </row>
    <row r="5" spans="1:45" ht="20.25" customHeight="1" x14ac:dyDescent="0.4">
      <c r="F5" s="171" t="s">
        <v>10</v>
      </c>
      <c r="G5" s="172"/>
      <c r="H5" s="174">
        <v>45748</v>
      </c>
      <c r="I5" s="175"/>
      <c r="J5" s="175"/>
      <c r="K5" s="175"/>
      <c r="L5" s="175"/>
      <c r="M5" s="176"/>
      <c r="N5" s="171" t="s">
        <v>43</v>
      </c>
      <c r="O5" s="172"/>
      <c r="P5" s="174">
        <v>45859</v>
      </c>
      <c r="Q5" s="175"/>
      <c r="R5" s="175"/>
      <c r="S5" s="175"/>
      <c r="T5" s="175"/>
      <c r="U5" s="175"/>
      <c r="V5" s="176"/>
      <c r="X5" s="163" t="s">
        <v>14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M5" s="5"/>
      <c r="AN5" s="161"/>
      <c r="AO5" s="161"/>
      <c r="AP5" s="161"/>
      <c r="AQ5" s="161"/>
    </row>
    <row r="6" spans="1:45" ht="20.25" customHeight="1" x14ac:dyDescent="0.4">
      <c r="F6" s="163" t="s">
        <v>41</v>
      </c>
      <c r="G6" s="163"/>
      <c r="H6" s="177"/>
      <c r="I6" s="163"/>
      <c r="J6" s="163"/>
      <c r="K6" s="163"/>
      <c r="L6" s="163"/>
      <c r="M6" s="163" t="s">
        <v>44</v>
      </c>
      <c r="N6" s="163"/>
      <c r="O6" s="163"/>
      <c r="P6" s="163"/>
      <c r="Q6" s="177"/>
      <c r="R6" s="177"/>
      <c r="S6" s="177"/>
      <c r="T6" s="177"/>
      <c r="U6" s="177"/>
      <c r="V6" s="17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M6" s="5"/>
      <c r="AN6" s="75"/>
      <c r="AO6" s="75"/>
      <c r="AP6" s="75"/>
      <c r="AQ6" s="4"/>
    </row>
    <row r="7" spans="1:45" ht="20.25" customHeight="1" thickBot="1" x14ac:dyDescent="0.4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45" ht="9.9499999999999993" customHeight="1" x14ac:dyDescent="0.4"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4"/>
      <c r="AF8" s="5"/>
      <c r="AG8" s="5"/>
      <c r="AH8" s="183" t="s">
        <v>95</v>
      </c>
      <c r="AI8" s="126"/>
      <c r="AJ8" s="126"/>
      <c r="AK8" s="126"/>
      <c r="AL8" s="126"/>
      <c r="AM8" s="126"/>
      <c r="AN8" s="126"/>
      <c r="AO8" s="126"/>
      <c r="AP8" s="126"/>
      <c r="AQ8" s="126"/>
    </row>
    <row r="9" spans="1:45" ht="20.25" customHeight="1" x14ac:dyDescent="0.4">
      <c r="E9" s="86" t="s">
        <v>84</v>
      </c>
      <c r="F9" s="105" t="s">
        <v>85</v>
      </c>
      <c r="G9" s="100"/>
      <c r="H9" s="5"/>
      <c r="I9" s="101" t="s">
        <v>86</v>
      </c>
      <c r="J9" s="100"/>
      <c r="K9" s="100"/>
      <c r="L9" s="100"/>
      <c r="M9" s="100"/>
      <c r="N9" s="100"/>
      <c r="O9" s="100"/>
      <c r="P9" s="100"/>
      <c r="Q9" s="100"/>
      <c r="R9" s="5"/>
      <c r="S9" s="5"/>
      <c r="T9" s="5"/>
      <c r="U9" s="182" t="str">
        <f>IF(COUNTIFS(A14:A336,"判定",C14:C336,"×")+COUNTIFS(A14:A336,"判定",C14:C336,"〇")=0,"×",
IF(COUNTIFS(A14:A336,"判定",C14:C336,"×")&gt;0,"×","〇"))</f>
        <v>×</v>
      </c>
      <c r="V9" s="182"/>
      <c r="W9" s="100"/>
      <c r="X9" s="5"/>
      <c r="Y9" s="99" t="s">
        <v>88</v>
      </c>
      <c r="Z9" s="100"/>
      <c r="AA9" s="5"/>
      <c r="AB9" s="5"/>
      <c r="AC9" s="182" t="str">
        <f>IF(AND(U9="〇",COUNTIFS(A14:A336,"成績",C14:C336,"×")&gt;0),"×",
IF(AND(U10="〇",COUNTIFS(A14:A336,"指定土日",C14:C336,"×")&gt;0),"×",
IF(AND(U9="×",U10="×"),"×",
"〇")))</f>
        <v>×</v>
      </c>
      <c r="AD9" s="182"/>
      <c r="AE9" s="106"/>
      <c r="AH9" s="126"/>
      <c r="AI9" s="126"/>
      <c r="AJ9" s="126"/>
      <c r="AK9" s="126"/>
      <c r="AL9" s="126"/>
      <c r="AM9" s="126"/>
      <c r="AN9" s="126"/>
      <c r="AO9" s="126"/>
      <c r="AP9" s="126"/>
      <c r="AQ9" s="126"/>
    </row>
    <row r="10" spans="1:45" ht="20.25" customHeight="1" x14ac:dyDescent="0.4">
      <c r="E10" s="86"/>
      <c r="F10" s="107"/>
      <c r="G10" s="100"/>
      <c r="H10" s="5"/>
      <c r="I10" s="101" t="s">
        <v>87</v>
      </c>
      <c r="J10" s="100"/>
      <c r="K10" s="100"/>
      <c r="L10" s="100"/>
      <c r="M10" s="100"/>
      <c r="N10" s="100"/>
      <c r="O10" s="100"/>
      <c r="P10" s="100"/>
      <c r="Q10" s="100"/>
      <c r="R10" s="5"/>
      <c r="S10" s="5"/>
      <c r="T10" s="5"/>
      <c r="U10" s="182" t="str">
        <f>IFERROR(IF(U9="〇","",IF(SUMIF(A14:A336,"閉所",C14:C336)/SUMIF(A14:A336,"対象",C14:C336)&gt;=0.285,"〇","×")),"×")</f>
        <v>×</v>
      </c>
      <c r="V10" s="182"/>
      <c r="W10" s="100"/>
      <c r="X10" s="100"/>
      <c r="Y10" s="100"/>
      <c r="Z10" s="100"/>
      <c r="AA10" s="100"/>
      <c r="AB10" s="100"/>
      <c r="AC10" s="5"/>
      <c r="AD10" s="5"/>
      <c r="AE10" s="10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</row>
    <row r="11" spans="1:45" ht="20.25" customHeight="1" x14ac:dyDescent="0.4">
      <c r="E11" s="86"/>
      <c r="F11" s="107"/>
      <c r="G11" s="100"/>
      <c r="H11" s="5"/>
      <c r="I11" s="101" t="s">
        <v>92</v>
      </c>
      <c r="J11" s="100"/>
      <c r="K11" s="100"/>
      <c r="L11" s="100"/>
      <c r="M11" s="100"/>
      <c r="N11" s="100"/>
      <c r="O11" s="100"/>
      <c r="P11" s="100"/>
      <c r="Q11" s="100"/>
      <c r="R11" s="5"/>
      <c r="S11" s="5"/>
      <c r="T11" s="5"/>
      <c r="U11" s="182" t="str">
        <f>IF(COUNTIFS(A14:A336,"指定土日",C14:C336,"×")+COUNTIFS(A14:A336,"指定土日",C14:C336,"〇")=0,"×",
IF(COUNTIFS(A14:A336,"指定土日",C14:C336,"×")&gt;0,"×","〇"))</f>
        <v>×</v>
      </c>
      <c r="V11" s="182"/>
      <c r="W11" s="100"/>
      <c r="X11" s="100"/>
      <c r="Y11" s="100"/>
      <c r="Z11" s="100"/>
      <c r="AA11" s="100"/>
      <c r="AB11" s="100"/>
      <c r="AC11" s="5"/>
      <c r="AD11" s="5"/>
      <c r="AE11" s="10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</row>
    <row r="12" spans="1:45" ht="9.9499999999999993" customHeight="1" thickBot="1" x14ac:dyDescent="0.45">
      <c r="E12" s="86"/>
      <c r="F12" s="108"/>
      <c r="G12" s="109"/>
      <c r="H12" s="110"/>
      <c r="I12" s="109"/>
      <c r="J12" s="109"/>
      <c r="K12" s="109"/>
      <c r="L12" s="109"/>
      <c r="M12" s="109"/>
      <c r="N12" s="109"/>
      <c r="O12" s="109"/>
      <c r="P12" s="109"/>
      <c r="Q12" s="109"/>
      <c r="R12" s="111"/>
      <c r="S12" s="111"/>
      <c r="T12" s="109"/>
      <c r="U12" s="109"/>
      <c r="V12" s="109"/>
      <c r="W12" s="109"/>
      <c r="X12" s="109"/>
      <c r="Y12" s="109"/>
      <c r="Z12" s="109"/>
      <c r="AA12" s="109"/>
      <c r="AB12" s="109"/>
      <c r="AC12" s="111"/>
      <c r="AD12" s="111"/>
      <c r="AE12" s="112"/>
      <c r="AF12" s="5"/>
      <c r="AG12" s="5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</row>
    <row r="13" spans="1:45" ht="20.25" customHeight="1" x14ac:dyDescent="0.4">
      <c r="B13" s="115" t="s">
        <v>76</v>
      </c>
      <c r="C13" s="115" t="s">
        <v>77</v>
      </c>
      <c r="AD13" s="5"/>
      <c r="AG13" s="5"/>
      <c r="AH13" s="5"/>
      <c r="AI13" s="5"/>
      <c r="AJ13" s="5"/>
      <c r="AK13" s="5"/>
      <c r="AL13" s="5"/>
      <c r="AM13" s="5"/>
      <c r="AN13" s="75"/>
      <c r="AO13" s="75"/>
      <c r="AP13" s="75"/>
      <c r="AQ13" s="5"/>
    </row>
    <row r="14" spans="1:45" ht="20.25" customHeight="1" thickBot="1" x14ac:dyDescent="0.45">
      <c r="A14" s="115" t="s">
        <v>78</v>
      </c>
      <c r="B14" s="115">
        <f>IF(H5="","",YEAR(H5))</f>
        <v>2025</v>
      </c>
      <c r="C14" s="115">
        <f>IF(B14="","",MONTH(H5))</f>
        <v>4</v>
      </c>
      <c r="E14" s="73" t="str">
        <f>IF(B14="","","令和"&amp;B14-2018&amp;"年"&amp;C14&amp;"月")</f>
        <v>令和7年4月</v>
      </c>
      <c r="G14" s="6"/>
    </row>
    <row r="15" spans="1:45" ht="20.25" customHeight="1" x14ac:dyDescent="0.4">
      <c r="E15" s="178"/>
      <c r="F15" s="179"/>
      <c r="G15" s="77">
        <f>IF($B14="","",DATE($B14,$C14,1))</f>
        <v>45748</v>
      </c>
      <c r="H15" s="77">
        <f>IF($B14="","",DATE($B14,$C14,2))</f>
        <v>45749</v>
      </c>
      <c r="I15" s="77">
        <f>IF($B14="","",DATE($B14,$C14,3))</f>
        <v>45750</v>
      </c>
      <c r="J15" s="77">
        <f>IF($B14="","",DATE($B14,$C14,4))</f>
        <v>45751</v>
      </c>
      <c r="K15" s="77">
        <f>IF($B14="","",DATE($B14,$C14,5))</f>
        <v>45752</v>
      </c>
      <c r="L15" s="77">
        <f>IF($B14="","",DATE($B14,$C14,6))</f>
        <v>45753</v>
      </c>
      <c r="M15" s="77">
        <f>IF($B14="","",DATE($B14,$C14,7))</f>
        <v>45754</v>
      </c>
      <c r="N15" s="77">
        <f>IF($B14="","",DATE($B14,$C14,8))</f>
        <v>45755</v>
      </c>
      <c r="O15" s="77">
        <f>IF($B14="","",DATE($B14,$C14,9))</f>
        <v>45756</v>
      </c>
      <c r="P15" s="77">
        <f>IF($B14="","",DATE($B14,$C14,10))</f>
        <v>45757</v>
      </c>
      <c r="Q15" s="77">
        <f>IF($B14="","",DATE($B14,$C14,11))</f>
        <v>45758</v>
      </c>
      <c r="R15" s="77">
        <f>IF($B14="","",DATE($B14,$C14,12))</f>
        <v>45759</v>
      </c>
      <c r="S15" s="77">
        <f>IF($B14="","",DATE($B14,$C14,13))</f>
        <v>45760</v>
      </c>
      <c r="T15" s="77">
        <f>IF($B14="","",DATE($B14,$C14,14))</f>
        <v>45761</v>
      </c>
      <c r="U15" s="77">
        <f>IF($B14="","",DATE($B14,$C14,15))</f>
        <v>45762</v>
      </c>
      <c r="V15" s="77">
        <f>IF($B14="","",DATE($B14,$C14,16))</f>
        <v>45763</v>
      </c>
      <c r="W15" s="77">
        <f>IF($B14="","",DATE($B14,$C14,17))</f>
        <v>45764</v>
      </c>
      <c r="X15" s="77">
        <f>IF($B14="","",DATE($B14,$C14,18))</f>
        <v>45765</v>
      </c>
      <c r="Y15" s="77">
        <f>IF($B14="","",DATE($B14,$C14,19))</f>
        <v>45766</v>
      </c>
      <c r="Z15" s="77">
        <f>IF($B14="","",DATE($B14,$C14,20))</f>
        <v>45767</v>
      </c>
      <c r="AA15" s="77">
        <f>IF($B14="","",DATE($B14,$C14,21))</f>
        <v>45768</v>
      </c>
      <c r="AB15" s="77">
        <f>IF($B14="","",DATE($B14,$C14,22))</f>
        <v>45769</v>
      </c>
      <c r="AC15" s="77">
        <f>IF($B14="","",DATE($B14,$C14,23))</f>
        <v>45770</v>
      </c>
      <c r="AD15" s="77">
        <f>IF($B14="","",DATE($B14,$C14,24))</f>
        <v>45771</v>
      </c>
      <c r="AE15" s="77">
        <f>IF($B14="","",DATE($B14,$C14,25))</f>
        <v>45772</v>
      </c>
      <c r="AF15" s="77">
        <f>IF($B14="","",DATE($B14,$C14,26))</f>
        <v>45773</v>
      </c>
      <c r="AG15" s="77">
        <f>IF($B14="","",DATE($B14,$C14,27))</f>
        <v>45774</v>
      </c>
      <c r="AH15" s="77">
        <f>IF($B14="","",DATE($B14,$C14,28))</f>
        <v>45775</v>
      </c>
      <c r="AI15" s="77">
        <f>IF($B14="","",IF(MONTH(DATE($B14,$C14,29))=$C14,DATE($B14,$C14,29),""))</f>
        <v>45776</v>
      </c>
      <c r="AJ15" s="77">
        <f>IF($B14="","",IF(MONTH(DATE($B14,$C14,30))=$C14,DATE($B14,$C14,30),""))</f>
        <v>45777</v>
      </c>
      <c r="AK15" s="77" t="str">
        <f>IF($B14="","",IF(MONTH(DATE($B14,$C14,31))=$C14,DATE($B14,$C14,31),""))</f>
        <v/>
      </c>
      <c r="AL15" s="150" t="s">
        <v>16</v>
      </c>
      <c r="AM15" s="150" t="s">
        <v>11</v>
      </c>
      <c r="AN15" s="152" t="s">
        <v>83</v>
      </c>
      <c r="AO15" s="155" t="s">
        <v>93</v>
      </c>
      <c r="AP15" s="153" t="s">
        <v>82</v>
      </c>
      <c r="AQ15" s="184" t="s">
        <v>27</v>
      </c>
      <c r="AS15" s="88"/>
    </row>
    <row r="16" spans="1:45" ht="20.25" customHeight="1" thickBot="1" x14ac:dyDescent="0.45">
      <c r="A16" s="115" t="s">
        <v>79</v>
      </c>
      <c r="B16" s="115">
        <f>COUNTIFS(G15:AK15,"&gt;="&amp;H$5,G15:AK15,"&lt;="&amp;P$5,G16:AK16,"土",G17:AK17,"〇")+COUNTIFS(G15:AK15,"&gt;="&amp;H$5,G15:AK15,"&lt;="&amp;P$5,G16:AK16,"日",G17:AK17,"〇")</f>
        <v>0</v>
      </c>
      <c r="C16" s="115">
        <f>COUNTIFS(G15:AK15,"&gt;="&amp;H$5,G15:AK15,"&lt;="&amp;P$5,G16:AK16,"土",G19:AK19,"〇")+COUNTIFS(G15:AK15,"&gt;="&amp;H$5,G15:AK15,"&lt;="&amp;P$5,G16:AK16,"日",G19:AK19,"〇")</f>
        <v>0</v>
      </c>
      <c r="E16" s="180"/>
      <c r="F16" s="181"/>
      <c r="G16" s="81" t="str">
        <f>IFERROR(IF(WEEKDAY(G15,1)=1,"日",IF(WEEKDAY(G15,1)=2,"月",IF(WEEKDAY(G15,1)=3,"火",IF(WEEKDAY(G15,1)=4,"水",IF(WEEKDAY(G15,1)=5,"木",IF(WEEKDAY(G15,1)=6,"金","土")))))),"")</f>
        <v>火</v>
      </c>
      <c r="H16" s="81" t="str">
        <f t="shared" ref="H16:AK16" si="0">IFERROR(IF(WEEKDAY(H15,1)=1,"日",IF(WEEKDAY(H15,1)=2,"月",IF(WEEKDAY(H15,1)=3,"火",IF(WEEKDAY(H15,1)=4,"水",IF(WEEKDAY(H15,1)=5,"木",IF(WEEKDAY(H15,1)=6,"金","土")))))),"")</f>
        <v>水</v>
      </c>
      <c r="I16" s="81" t="str">
        <f t="shared" si="0"/>
        <v>木</v>
      </c>
      <c r="J16" s="81" t="str">
        <f t="shared" si="0"/>
        <v>金</v>
      </c>
      <c r="K16" s="81" t="str">
        <f t="shared" si="0"/>
        <v>土</v>
      </c>
      <c r="L16" s="81" t="str">
        <f t="shared" si="0"/>
        <v>日</v>
      </c>
      <c r="M16" s="81" t="str">
        <f t="shared" si="0"/>
        <v>月</v>
      </c>
      <c r="N16" s="81" t="str">
        <f t="shared" si="0"/>
        <v>火</v>
      </c>
      <c r="O16" s="81" t="str">
        <f>IFERROR(IF(WEEKDAY(O15,1)=1,"日",IF(WEEKDAY(O15,1)=2,"月",IF(WEEKDAY(O15,1)=3,"火",IF(WEEKDAY(O15,1)=4,"水",IF(WEEKDAY(O15,1)=5,"木",IF(WEEKDAY(O15,1)=6,"金","土")))))),"")</f>
        <v>水</v>
      </c>
      <c r="P16" s="81" t="str">
        <f t="shared" si="0"/>
        <v>木</v>
      </c>
      <c r="Q16" s="81" t="str">
        <f t="shared" si="0"/>
        <v>金</v>
      </c>
      <c r="R16" s="81" t="str">
        <f t="shared" si="0"/>
        <v>土</v>
      </c>
      <c r="S16" s="81" t="str">
        <f t="shared" si="0"/>
        <v>日</v>
      </c>
      <c r="T16" s="81" t="str">
        <f t="shared" si="0"/>
        <v>月</v>
      </c>
      <c r="U16" s="81" t="str">
        <f t="shared" si="0"/>
        <v>火</v>
      </c>
      <c r="V16" s="81" t="str">
        <f t="shared" si="0"/>
        <v>水</v>
      </c>
      <c r="W16" s="81" t="str">
        <f t="shared" si="0"/>
        <v>木</v>
      </c>
      <c r="X16" s="81" t="str">
        <f t="shared" si="0"/>
        <v>金</v>
      </c>
      <c r="Y16" s="81" t="str">
        <f t="shared" si="0"/>
        <v>土</v>
      </c>
      <c r="Z16" s="81" t="str">
        <f t="shared" si="0"/>
        <v>日</v>
      </c>
      <c r="AA16" s="81" t="str">
        <f t="shared" si="0"/>
        <v>月</v>
      </c>
      <c r="AB16" s="81" t="str">
        <f t="shared" si="0"/>
        <v>火</v>
      </c>
      <c r="AC16" s="81" t="str">
        <f t="shared" si="0"/>
        <v>水</v>
      </c>
      <c r="AD16" s="81" t="str">
        <f t="shared" si="0"/>
        <v>木</v>
      </c>
      <c r="AE16" s="81" t="str">
        <f t="shared" si="0"/>
        <v>金</v>
      </c>
      <c r="AF16" s="81" t="str">
        <f t="shared" si="0"/>
        <v>土</v>
      </c>
      <c r="AG16" s="81" t="str">
        <f t="shared" si="0"/>
        <v>日</v>
      </c>
      <c r="AH16" s="81" t="str">
        <f t="shared" si="0"/>
        <v>月</v>
      </c>
      <c r="AI16" s="81" t="str">
        <f t="shared" si="0"/>
        <v>火</v>
      </c>
      <c r="AJ16" s="81" t="str">
        <f t="shared" si="0"/>
        <v>水</v>
      </c>
      <c r="AK16" s="81" t="str">
        <f t="shared" si="0"/>
        <v/>
      </c>
      <c r="AL16" s="151"/>
      <c r="AM16" s="151"/>
      <c r="AN16" s="151"/>
      <c r="AO16" s="156"/>
      <c r="AP16" s="154"/>
      <c r="AQ16" s="185"/>
    </row>
    <row r="17" spans="1:47" ht="20.25" customHeight="1" x14ac:dyDescent="0.4">
      <c r="A17" s="115" t="s">
        <v>80</v>
      </c>
      <c r="B17" s="117">
        <f>AL17</f>
        <v>0</v>
      </c>
      <c r="C17" s="117">
        <f>AL19</f>
        <v>0</v>
      </c>
      <c r="E17" s="186" t="s">
        <v>7</v>
      </c>
      <c r="F17" s="79" t="s">
        <v>15</v>
      </c>
      <c r="G17" s="80"/>
      <c r="H17" s="80"/>
      <c r="I17" s="80"/>
      <c r="J17" s="80"/>
      <c r="K17" s="80"/>
      <c r="L17" s="96"/>
      <c r="M17" s="96"/>
      <c r="N17" s="96"/>
      <c r="O17" s="96"/>
      <c r="P17" s="96"/>
      <c r="Q17" s="96"/>
      <c r="R17" s="96"/>
      <c r="S17" s="96"/>
      <c r="T17" s="96"/>
      <c r="U17" s="91"/>
      <c r="V17" s="97"/>
      <c r="W17" s="97"/>
      <c r="X17" s="97"/>
      <c r="Y17" s="97"/>
      <c r="Z17" s="97"/>
      <c r="AA17" s="97"/>
      <c r="AB17" s="97"/>
      <c r="AC17" s="97"/>
      <c r="AD17" s="97"/>
      <c r="AE17" s="92"/>
      <c r="AF17" s="92"/>
      <c r="AG17" s="92"/>
      <c r="AH17" s="92"/>
      <c r="AI17" s="91"/>
      <c r="AJ17" s="91"/>
      <c r="AK17" s="124"/>
      <c r="AL17" s="77">
        <f>COUNTIFS(G15:AK15,"&gt;="&amp;H$5,G15:AK15,"&lt;="&amp;P$5,G17:AK17,"〇")</f>
        <v>0</v>
      </c>
      <c r="AM17" s="138">
        <f>IFERROR(AL18/AL17,0)</f>
        <v>0</v>
      </c>
      <c r="AN17" s="139" t="str">
        <f>IF(AND(AL17=0,AL18=0),"対象外",
IF(B16=0,"対象外",
IF(AND(B16/AL17&lt;0.285,AL18&gt;=B16),"〇",
IF(AM17&lt;0.285,"×","〇"))))</f>
        <v>対象外</v>
      </c>
      <c r="AO17" s="157"/>
      <c r="AP17" s="142"/>
      <c r="AQ17" s="140" t="s">
        <v>100</v>
      </c>
    </row>
    <row r="18" spans="1:47" ht="20.25" customHeight="1" thickBot="1" x14ac:dyDescent="0.45">
      <c r="A18" s="115" t="s">
        <v>81</v>
      </c>
      <c r="B18" s="115">
        <f>AL18</f>
        <v>0</v>
      </c>
      <c r="C18" s="115">
        <f>AL20</f>
        <v>0</v>
      </c>
      <c r="E18" s="187"/>
      <c r="F18" s="27" t="s">
        <v>18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>
        <f>COUNTIFS(G15:AK15,"&gt;="&amp;H$5,G15:AK15,"&lt;="&amp;P$5,G18:AK18,"&lt;&gt;"&amp;"")</f>
        <v>0</v>
      </c>
      <c r="AM18" s="130"/>
      <c r="AN18" s="132"/>
      <c r="AO18" s="158"/>
      <c r="AP18" s="143"/>
      <c r="AQ18" s="141"/>
    </row>
    <row r="19" spans="1:47" ht="20.25" customHeight="1" thickTop="1" x14ac:dyDescent="0.4">
      <c r="A19" s="115" t="s">
        <v>74</v>
      </c>
      <c r="B19" s="118" t="str">
        <f>AN17</f>
        <v>対象外</v>
      </c>
      <c r="C19" s="118" t="str">
        <f>AN19</f>
        <v>対象外</v>
      </c>
      <c r="E19" s="188" t="s">
        <v>8</v>
      </c>
      <c r="F19" s="31" t="s">
        <v>15</v>
      </c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89">
        <f>COUNTIFS(G15:AK15,"&gt;="&amp;H$5,G15:AK15,"&lt;="&amp;P$5,G19:AK19,"〇")</f>
        <v>0</v>
      </c>
      <c r="AM19" s="129">
        <f>IFERROR(AL20/AL19,0)</f>
        <v>0</v>
      </c>
      <c r="AN19" s="131" t="str">
        <f>IF(AND(AL19=0,AL20=0),"対象外",
IF(C16=0,"対象外",
IF(AND(C16/AL19&lt;0.285,AL20&gt;=C16),"〇",
IF(AM19&lt;0.285,"×","〇"))))</f>
        <v>対象外</v>
      </c>
      <c r="AO19" s="159" t="str">
        <f>C21</f>
        <v>対象外</v>
      </c>
      <c r="AP19" s="144" t="str">
        <f>IF(AN19="対象外","－",
IF(AN19="×","×",
IF(AND(COUNTIFS(G17:AK17,"〇",G18:AK18,"●",G19:AK19,"〇")=COUNTIFS(G18:AK18,"●",G19:AK19,"〇",G20:AK20,"●"),COUNTIF(G20:AK20,"●")&gt;0),"〇",
IF(AND(COUNTIF(G18:AK18,"●")=0,COUNTIF(G20:AK20,"●")=0,AN19="〇"),"〇","×"))))</f>
        <v>－</v>
      </c>
      <c r="AQ19" s="189" t="s">
        <v>64</v>
      </c>
    </row>
    <row r="20" spans="1:47" ht="20.25" customHeight="1" thickBot="1" x14ac:dyDescent="0.45">
      <c r="A20" s="115" t="s">
        <v>89</v>
      </c>
      <c r="B20" s="118"/>
      <c r="C20" s="118" t="str">
        <f>IF(C14="","",AP19)</f>
        <v>－</v>
      </c>
      <c r="E20" s="187"/>
      <c r="F20" s="27" t="s">
        <v>18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>
        <f>COUNTIFS(G15:AK15,"&gt;="&amp;H$5,G15:AK15,"&lt;="&amp;P$5,G20:AK20,"&lt;&gt;"&amp;"")</f>
        <v>0</v>
      </c>
      <c r="AM20" s="130"/>
      <c r="AN20" s="132"/>
      <c r="AO20" s="160"/>
      <c r="AP20" s="145"/>
      <c r="AQ20" s="141"/>
    </row>
    <row r="21" spans="1:47" ht="42" customHeight="1" thickTop="1" thickBot="1" x14ac:dyDescent="0.45">
      <c r="A21" s="119" t="s">
        <v>90</v>
      </c>
      <c r="C21" s="123" t="str">
        <f>IF(OR(C14="",AN19="対象外"),"対象外",IF(AND(COUNTIFS(G17:AK17,"〇",G18:AK18,"●",G19:AK19,"〇")=COUNTIFS(G18:AK18,"●",G19:AK19,"〇",G20:AK20,"●"),COUNTIF(G20:AK20,"●")&gt;0),"〇","×"))</f>
        <v>対象外</v>
      </c>
      <c r="E21" s="87" t="s">
        <v>27</v>
      </c>
      <c r="F21" s="82"/>
      <c r="G21" s="84"/>
      <c r="H21" s="84"/>
      <c r="I21" s="84"/>
      <c r="J21" s="84"/>
      <c r="K21" s="84"/>
      <c r="L21" s="84"/>
      <c r="M21" s="84"/>
      <c r="N21" s="84"/>
      <c r="O21" s="83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121"/>
      <c r="AL21" s="93"/>
      <c r="AM21" s="94"/>
      <c r="AN21" s="94"/>
      <c r="AO21" s="94"/>
      <c r="AP21" s="95"/>
      <c r="AQ21" s="85" t="s">
        <v>46</v>
      </c>
    </row>
    <row r="22" spans="1:47" ht="20.25" customHeight="1" x14ac:dyDescent="0.4"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  <c r="AL22" s="72"/>
      <c r="AM22" s="73"/>
    </row>
    <row r="23" spans="1:47" ht="20.25" customHeight="1" thickBot="1" x14ac:dyDescent="0.45">
      <c r="A23" s="115" t="s">
        <v>78</v>
      </c>
      <c r="B23" s="115">
        <f>IF(C23="","",IF(C14=12,B14+1,B14))</f>
        <v>2025</v>
      </c>
      <c r="C23" s="120">
        <f>IF(C14="","",IF(DATE(IF(C14=12,B14+1,B14),IF(C14=12,1,C14+1),1)&gt;P$5,"",IF(C14=12,1,C14+1)))</f>
        <v>5</v>
      </c>
      <c r="E23" s="73" t="str">
        <f>IF(B23="","","令和"&amp;B23-2018&amp;"年"&amp;C23&amp;"月")</f>
        <v>令和7年5月</v>
      </c>
      <c r="G23" s="74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3"/>
      <c r="AL23" s="72"/>
      <c r="AM23" s="73"/>
    </row>
    <row r="24" spans="1:47" ht="20.25" customHeight="1" x14ac:dyDescent="0.4">
      <c r="E24" s="146"/>
      <c r="F24" s="147"/>
      <c r="G24" s="77">
        <f>IF($B23="","",DATE($B23,$C23,1))</f>
        <v>45778</v>
      </c>
      <c r="H24" s="77">
        <f>IF($B23="","",DATE($B23,$C23,2))</f>
        <v>45779</v>
      </c>
      <c r="I24" s="77">
        <f>IF($B23="","",DATE($B23,$C23,3))</f>
        <v>45780</v>
      </c>
      <c r="J24" s="77">
        <f>IF($B23="","",DATE($B23,$C23,4))</f>
        <v>45781</v>
      </c>
      <c r="K24" s="77">
        <f>IF($B23="","",DATE($B23,$C23,5))</f>
        <v>45782</v>
      </c>
      <c r="L24" s="77">
        <f>IF($B23="","",DATE($B23,$C23,6))</f>
        <v>45783</v>
      </c>
      <c r="M24" s="77">
        <f>IF($B23="","",DATE($B23,$C23,7))</f>
        <v>45784</v>
      </c>
      <c r="N24" s="77">
        <f>IF($B23="","",DATE($B23,$C23,8))</f>
        <v>45785</v>
      </c>
      <c r="O24" s="77">
        <f>IF($B23="","",DATE($B23,$C23,9))</f>
        <v>45786</v>
      </c>
      <c r="P24" s="77">
        <f>IF($B23="","",DATE($B23,$C23,10))</f>
        <v>45787</v>
      </c>
      <c r="Q24" s="77">
        <f>IF($B23="","",DATE($B23,$C23,11))</f>
        <v>45788</v>
      </c>
      <c r="R24" s="77">
        <f>IF($B23="","",DATE($B23,$C23,12))</f>
        <v>45789</v>
      </c>
      <c r="S24" s="77">
        <f>IF($B23="","",DATE($B23,$C23,13))</f>
        <v>45790</v>
      </c>
      <c r="T24" s="77">
        <f>IF($B23="","",DATE($B23,$C23,14))</f>
        <v>45791</v>
      </c>
      <c r="U24" s="77">
        <f>IF($B23="","",DATE($B23,$C23,15))</f>
        <v>45792</v>
      </c>
      <c r="V24" s="77">
        <f>IF($B23="","",DATE($B23,$C23,16))</f>
        <v>45793</v>
      </c>
      <c r="W24" s="77">
        <f>IF($B23="","",DATE($B23,$C23,17))</f>
        <v>45794</v>
      </c>
      <c r="X24" s="77">
        <f>IF($B23="","",DATE($B23,$C23,18))</f>
        <v>45795</v>
      </c>
      <c r="Y24" s="77">
        <f>IF($B23="","",DATE($B23,$C23,19))</f>
        <v>45796</v>
      </c>
      <c r="Z24" s="77">
        <f>IF($B23="","",DATE($B23,$C23,20))</f>
        <v>45797</v>
      </c>
      <c r="AA24" s="77">
        <f>IF($B23="","",DATE($B23,$C23,21))</f>
        <v>45798</v>
      </c>
      <c r="AB24" s="77">
        <f>IF($B23="","",DATE($B23,$C23,22))</f>
        <v>45799</v>
      </c>
      <c r="AC24" s="77">
        <f>IF($B23="","",DATE($B23,$C23,23))</f>
        <v>45800</v>
      </c>
      <c r="AD24" s="77">
        <f>IF($B23="","",DATE($B23,$C23,24))</f>
        <v>45801</v>
      </c>
      <c r="AE24" s="77">
        <f>IF($B23="","",DATE($B23,$C23,25))</f>
        <v>45802</v>
      </c>
      <c r="AF24" s="77">
        <f>IF($B23="","",DATE($B23,$C23,26))</f>
        <v>45803</v>
      </c>
      <c r="AG24" s="77">
        <f>IF($B23="","",DATE($B23,$C23,27))</f>
        <v>45804</v>
      </c>
      <c r="AH24" s="77">
        <f>IF($B23="","",DATE($B23,$C23,28))</f>
        <v>45805</v>
      </c>
      <c r="AI24" s="77">
        <f>IF($B23="","",IF(MONTH(DATE($B23,$C23,29))=$C23,DATE($B23,$C23,29),""))</f>
        <v>45806</v>
      </c>
      <c r="AJ24" s="77">
        <f>IF($B23="","",IF(MONTH(DATE($B23,$C23,30))=$C23,DATE($B23,$C23,30),""))</f>
        <v>45807</v>
      </c>
      <c r="AK24" s="77">
        <f>IF($B23="","",IF(MONTH(DATE($B23,$C23,31))=$C23,DATE($B23,$C23,31),""))</f>
        <v>45808</v>
      </c>
      <c r="AL24" s="168" t="s">
        <v>16</v>
      </c>
      <c r="AM24" s="168" t="s">
        <v>11</v>
      </c>
      <c r="AN24" s="155" t="s">
        <v>83</v>
      </c>
      <c r="AO24" s="155" t="s">
        <v>93</v>
      </c>
      <c r="AP24" s="153" t="s">
        <v>82</v>
      </c>
      <c r="AQ24" s="135" t="s">
        <v>27</v>
      </c>
    </row>
    <row r="25" spans="1:47" ht="20.25" customHeight="1" thickBot="1" x14ac:dyDescent="0.45">
      <c r="A25" s="115" t="s">
        <v>75</v>
      </c>
      <c r="B25" s="115">
        <f>COUNTIFS(G24:AK24,"&gt;="&amp;H$5,G24:AK24,"&lt;="&amp;P$5,G25:AK25,"土",G26:AK26,"〇")+COUNTIFS(G24:AK24,"&gt;="&amp;H$5,G24:AK24,"&lt;="&amp;P$5,G25:AK25,"日",G26:AK26,"〇")</f>
        <v>0</v>
      </c>
      <c r="C25" s="115">
        <f>COUNTIFS(G24:AK24,"&gt;="&amp;H$5,G24:AK24,"&lt;="&amp;P$5,G25:AK25,"土",G28:AK28,"〇")+COUNTIFS(G24:AK24,"&gt;="&amp;H$5,G24:AK24,"&lt;="&amp;P$5,G25:AK25,"日",G28:AK28,"〇")</f>
        <v>0</v>
      </c>
      <c r="E25" s="148"/>
      <c r="F25" s="149"/>
      <c r="G25" s="81" t="str">
        <f>IFERROR(IF(WEEKDAY(G24,1)=1,"日",IF(WEEKDAY(G24,1)=2,"月",IF(WEEKDAY(G24,1)=3,"火",IF(WEEKDAY(G24,1)=4,"水",IF(WEEKDAY(G24,1)=5,"木",IF(WEEKDAY(G24,1)=6,"金","土")))))),"")</f>
        <v>木</v>
      </c>
      <c r="H25" s="81" t="str">
        <f t="shared" ref="H25:N25" si="1">IFERROR(IF(WEEKDAY(H24,1)=1,"日",IF(WEEKDAY(H24,1)=2,"月",IF(WEEKDAY(H24,1)=3,"火",IF(WEEKDAY(H24,1)=4,"水",IF(WEEKDAY(H24,1)=5,"木",IF(WEEKDAY(H24,1)=6,"金","土")))))),"")</f>
        <v>金</v>
      </c>
      <c r="I25" s="81" t="str">
        <f t="shared" si="1"/>
        <v>土</v>
      </c>
      <c r="J25" s="81" t="str">
        <f t="shared" si="1"/>
        <v>日</v>
      </c>
      <c r="K25" s="81" t="str">
        <f t="shared" si="1"/>
        <v>月</v>
      </c>
      <c r="L25" s="81" t="str">
        <f t="shared" si="1"/>
        <v>火</v>
      </c>
      <c r="M25" s="81" t="str">
        <f t="shared" si="1"/>
        <v>水</v>
      </c>
      <c r="N25" s="81" t="str">
        <f t="shared" si="1"/>
        <v>木</v>
      </c>
      <c r="O25" s="81" t="str">
        <f>IFERROR(IF(WEEKDAY(O24,1)=1,"日",IF(WEEKDAY(O24,1)=2,"月",IF(WEEKDAY(O24,1)=3,"火",IF(WEEKDAY(O24,1)=4,"水",IF(WEEKDAY(O24,1)=5,"木",IF(WEEKDAY(O24,1)=6,"金","土")))))),"")</f>
        <v>金</v>
      </c>
      <c r="P25" s="81" t="str">
        <f t="shared" ref="P25:AK25" si="2">IFERROR(IF(WEEKDAY(P24,1)=1,"日",IF(WEEKDAY(P24,1)=2,"月",IF(WEEKDAY(P24,1)=3,"火",IF(WEEKDAY(P24,1)=4,"水",IF(WEEKDAY(P24,1)=5,"木",IF(WEEKDAY(P24,1)=6,"金","土")))))),"")</f>
        <v>土</v>
      </c>
      <c r="Q25" s="81" t="str">
        <f t="shared" si="2"/>
        <v>日</v>
      </c>
      <c r="R25" s="81" t="str">
        <f t="shared" si="2"/>
        <v>月</v>
      </c>
      <c r="S25" s="81" t="str">
        <f t="shared" si="2"/>
        <v>火</v>
      </c>
      <c r="T25" s="81" t="str">
        <f t="shared" si="2"/>
        <v>水</v>
      </c>
      <c r="U25" s="81" t="str">
        <f t="shared" si="2"/>
        <v>木</v>
      </c>
      <c r="V25" s="81" t="str">
        <f t="shared" si="2"/>
        <v>金</v>
      </c>
      <c r="W25" s="81" t="str">
        <f t="shared" si="2"/>
        <v>土</v>
      </c>
      <c r="X25" s="81" t="str">
        <f t="shared" si="2"/>
        <v>日</v>
      </c>
      <c r="Y25" s="81" t="str">
        <f t="shared" si="2"/>
        <v>月</v>
      </c>
      <c r="Z25" s="81" t="str">
        <f t="shared" si="2"/>
        <v>火</v>
      </c>
      <c r="AA25" s="81" t="str">
        <f t="shared" si="2"/>
        <v>水</v>
      </c>
      <c r="AB25" s="81" t="str">
        <f t="shared" si="2"/>
        <v>木</v>
      </c>
      <c r="AC25" s="81" t="str">
        <f t="shared" si="2"/>
        <v>金</v>
      </c>
      <c r="AD25" s="81" t="str">
        <f t="shared" si="2"/>
        <v>土</v>
      </c>
      <c r="AE25" s="81" t="str">
        <f t="shared" si="2"/>
        <v>日</v>
      </c>
      <c r="AF25" s="81" t="str">
        <f t="shared" si="2"/>
        <v>月</v>
      </c>
      <c r="AG25" s="81" t="str">
        <f t="shared" si="2"/>
        <v>火</v>
      </c>
      <c r="AH25" s="81" t="str">
        <f t="shared" si="2"/>
        <v>水</v>
      </c>
      <c r="AI25" s="81" t="str">
        <f t="shared" si="2"/>
        <v>木</v>
      </c>
      <c r="AJ25" s="81" t="str">
        <f t="shared" si="2"/>
        <v>金</v>
      </c>
      <c r="AK25" s="81" t="str">
        <f t="shared" si="2"/>
        <v>土</v>
      </c>
      <c r="AL25" s="169"/>
      <c r="AM25" s="169"/>
      <c r="AN25" s="156"/>
      <c r="AO25" s="156"/>
      <c r="AP25" s="170"/>
      <c r="AQ25" s="136"/>
    </row>
    <row r="26" spans="1:47" ht="20.25" customHeight="1" x14ac:dyDescent="0.4">
      <c r="A26" s="115" t="s">
        <v>80</v>
      </c>
      <c r="B26" s="117">
        <f>AL26</f>
        <v>0</v>
      </c>
      <c r="C26" s="117">
        <f>AL28</f>
        <v>0</v>
      </c>
      <c r="E26" s="137" t="s">
        <v>7</v>
      </c>
      <c r="F26" s="125" t="s">
        <v>15</v>
      </c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77">
        <f>COUNTIFS(G24:AK24,"&gt;="&amp;H$5,G24:AK24,"&lt;="&amp;P$5,G26:AK26,"〇")</f>
        <v>0</v>
      </c>
      <c r="AM26" s="167">
        <f>IFERROR(AL27/AL26,0)</f>
        <v>0</v>
      </c>
      <c r="AN26" s="162" t="str">
        <f>IF(AND(AL26=0,AL27=0),"対象外",
IF(B25=0,"対象外",
IF(AND(B25/AL26&lt;0.285,AL27&gt;=B25),"〇",
IF(AM26&lt;0.285,"×","〇"))))</f>
        <v>対象外</v>
      </c>
      <c r="AO26" s="157"/>
      <c r="AP26" s="142"/>
      <c r="AQ26" s="140" t="s">
        <v>100</v>
      </c>
    </row>
    <row r="27" spans="1:47" ht="20.25" customHeight="1" thickBot="1" x14ac:dyDescent="0.45">
      <c r="A27" s="115" t="s">
        <v>81</v>
      </c>
      <c r="B27" s="115">
        <f>AL27</f>
        <v>0</v>
      </c>
      <c r="C27" s="115">
        <f>AL29</f>
        <v>0</v>
      </c>
      <c r="E27" s="128"/>
      <c r="F27" s="27" t="s">
        <v>18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f>COUNTIFS(G24:AK24,"&gt;="&amp;H$5,G24:AK24,"&lt;="&amp;P$5,G27:AK27,"&lt;&gt;"&amp;"")</f>
        <v>0</v>
      </c>
      <c r="AM27" s="166"/>
      <c r="AN27" s="160"/>
      <c r="AO27" s="158"/>
      <c r="AP27" s="143"/>
      <c r="AQ27" s="141"/>
    </row>
    <row r="28" spans="1:47" ht="20.25" customHeight="1" thickTop="1" x14ac:dyDescent="0.4">
      <c r="A28" s="115" t="s">
        <v>74</v>
      </c>
      <c r="B28" s="118" t="str">
        <f>AN26</f>
        <v>対象外</v>
      </c>
      <c r="C28" s="118" t="str">
        <f>AN28</f>
        <v>対象外</v>
      </c>
      <c r="E28" s="127" t="s">
        <v>8</v>
      </c>
      <c r="F28" s="31" t="s">
        <v>15</v>
      </c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89">
        <f>COUNTIFS(G24:AK24,"&gt;="&amp;H$5,G24:AK24,"&lt;="&amp;P$5,G28:AK28,"〇")</f>
        <v>0</v>
      </c>
      <c r="AM28" s="165">
        <f>IFERROR(AL29/AL28,0)</f>
        <v>0</v>
      </c>
      <c r="AN28" s="159" t="str">
        <f>IF(AND(AL28=0,AL29=0),"対象外",
IF(C25=0,"対象外",
IF(AND(C25/AL28&lt;0.285,AL29&gt;=C25),"〇",
IF(AM28&lt;0.285,"×","〇"))))</f>
        <v>対象外</v>
      </c>
      <c r="AO28" s="159" t="str">
        <f>C30</f>
        <v>対象外</v>
      </c>
      <c r="AP28" s="144" t="str">
        <f>IF(AN28="対象外","－",
IF(AN28="×","×",
IF(AND(COUNTIFS(G26:AK26,"〇",G27:AK27,"●",G28:AK28,"〇")=COUNTIFS(G27:AK27,"●",G28:AK28,"〇",G29:AK29,"●"),COUNTIF(G29:AK29,"●")&gt;0),"〇",
IF(AND(COUNTIF(G27:AK27,"●")=0,COUNTIF(G29:AK29,"●")=0,AN28="〇"),"〇","×"))))</f>
        <v>－</v>
      </c>
      <c r="AQ28" s="133" t="s">
        <v>64</v>
      </c>
    </row>
    <row r="29" spans="1:47" ht="20.25" customHeight="1" thickBot="1" x14ac:dyDescent="0.45">
      <c r="A29" s="115" t="s">
        <v>89</v>
      </c>
      <c r="B29" s="118"/>
      <c r="C29" s="118" t="str">
        <f>IF(C23="","",AP28)</f>
        <v>－</v>
      </c>
      <c r="E29" s="128"/>
      <c r="F29" s="27" t="s">
        <v>18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>
        <f>COUNTIFS(G24:AK24,"&gt;="&amp;H$5,G24:AK24,"&lt;="&amp;P$5,G29:AK29,"&lt;&gt;"&amp;"")</f>
        <v>0</v>
      </c>
      <c r="AM29" s="166"/>
      <c r="AN29" s="160"/>
      <c r="AO29" s="160"/>
      <c r="AP29" s="145"/>
      <c r="AQ29" s="134"/>
      <c r="AU29" s="78"/>
    </row>
    <row r="30" spans="1:47" ht="42" customHeight="1" thickTop="1" thickBot="1" x14ac:dyDescent="0.45">
      <c r="A30" s="119" t="s">
        <v>90</v>
      </c>
      <c r="C30" s="123" t="str">
        <f>IF(OR(C23="",AN28="対象外"),"対象外",IF(AND(COUNTIFS(G26:AK26,"〇",G27:AK27,"●",G28:AK28,"〇")=COUNTIFS(G27:AK27,"●",G28:AK28,"〇",G29:AK29,"●"),COUNTIF(G29:AK29,"●")&gt;0),"〇","×"))</f>
        <v>対象外</v>
      </c>
      <c r="E30" s="87" t="s">
        <v>27</v>
      </c>
      <c r="F30" s="82"/>
      <c r="G30" s="84"/>
      <c r="H30" s="84"/>
      <c r="I30" s="84"/>
      <c r="J30" s="84"/>
      <c r="K30" s="84"/>
      <c r="L30" s="84"/>
      <c r="M30" s="84"/>
      <c r="N30" s="84"/>
      <c r="O30" s="83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121"/>
      <c r="AL30" s="93"/>
      <c r="AM30" s="94"/>
      <c r="AN30" s="94"/>
      <c r="AO30" s="94"/>
      <c r="AP30" s="95"/>
      <c r="AQ30" s="85" t="s">
        <v>46</v>
      </c>
    </row>
    <row r="31" spans="1:47" ht="20.25" customHeight="1" x14ac:dyDescent="0.4">
      <c r="E31" s="76"/>
      <c r="F31" s="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72"/>
      <c r="AM31" s="73"/>
    </row>
    <row r="32" spans="1:47" ht="20.25" customHeight="1" thickBot="1" x14ac:dyDescent="0.45">
      <c r="A32" s="115" t="s">
        <v>78</v>
      </c>
      <c r="B32" s="115">
        <f>IF(C32="","",IF(C23=12,B23+1,B23))</f>
        <v>2025</v>
      </c>
      <c r="C32" s="120">
        <f>IF(C23="","",IF(DATE(IF(C23=12,B23+1,B23),IF(C23=12,1,C23+1),1)&gt;P$5,"",IF(C23=12,1,C23+1)))</f>
        <v>6</v>
      </c>
      <c r="E32" s="73" t="str">
        <f>IF(B32="","","令和"&amp;B32-2018&amp;"年"&amp;C32&amp;"月")</f>
        <v>令和7年6月</v>
      </c>
      <c r="G32" s="74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3"/>
      <c r="AL32" s="72"/>
      <c r="AM32" s="73"/>
    </row>
    <row r="33" spans="1:43" ht="20.25" customHeight="1" x14ac:dyDescent="0.4">
      <c r="E33" s="146"/>
      <c r="F33" s="147"/>
      <c r="G33" s="77">
        <f>IF($B32="","",DATE($B32,$C32,1))</f>
        <v>45809</v>
      </c>
      <c r="H33" s="77">
        <f>IF($B32="","",DATE($B32,$C32,2))</f>
        <v>45810</v>
      </c>
      <c r="I33" s="77">
        <f>IF($B32="","",DATE($B32,$C32,3))</f>
        <v>45811</v>
      </c>
      <c r="J33" s="77">
        <f>IF($B32="","",DATE($B32,$C32,4))</f>
        <v>45812</v>
      </c>
      <c r="K33" s="77">
        <f>IF($B32="","",DATE($B32,$C32,5))</f>
        <v>45813</v>
      </c>
      <c r="L33" s="77">
        <f>IF($B32="","",DATE($B32,$C32,6))</f>
        <v>45814</v>
      </c>
      <c r="M33" s="77">
        <f>IF($B32="","",DATE($B32,$C32,7))</f>
        <v>45815</v>
      </c>
      <c r="N33" s="77">
        <f>IF($B32="","",DATE($B32,$C32,8))</f>
        <v>45816</v>
      </c>
      <c r="O33" s="77">
        <f>IF($B32="","",DATE($B32,$C32,9))</f>
        <v>45817</v>
      </c>
      <c r="P33" s="77">
        <f>IF($B32="","",DATE($B32,$C32,10))</f>
        <v>45818</v>
      </c>
      <c r="Q33" s="77">
        <f>IF($B32="","",DATE($B32,$C32,11))</f>
        <v>45819</v>
      </c>
      <c r="R33" s="77">
        <f>IF($B32="","",DATE($B32,$C32,12))</f>
        <v>45820</v>
      </c>
      <c r="S33" s="77">
        <f>IF($B32="","",DATE($B32,$C32,13))</f>
        <v>45821</v>
      </c>
      <c r="T33" s="77">
        <f>IF($B32="","",DATE($B32,$C32,14))</f>
        <v>45822</v>
      </c>
      <c r="U33" s="77">
        <f>IF($B32="","",DATE($B32,$C32,15))</f>
        <v>45823</v>
      </c>
      <c r="V33" s="77">
        <f>IF($B32="","",DATE($B32,$C32,16))</f>
        <v>45824</v>
      </c>
      <c r="W33" s="77">
        <f>IF($B32="","",DATE($B32,$C32,17))</f>
        <v>45825</v>
      </c>
      <c r="X33" s="77">
        <f>IF($B32="","",DATE($B32,$C32,18))</f>
        <v>45826</v>
      </c>
      <c r="Y33" s="77">
        <f>IF($B32="","",DATE($B32,$C32,19))</f>
        <v>45827</v>
      </c>
      <c r="Z33" s="77">
        <f>IF($B32="","",DATE($B32,$C32,20))</f>
        <v>45828</v>
      </c>
      <c r="AA33" s="77">
        <f>IF($B32="","",DATE($B32,$C32,21))</f>
        <v>45829</v>
      </c>
      <c r="AB33" s="77">
        <f>IF($B32="","",DATE($B32,$C32,22))</f>
        <v>45830</v>
      </c>
      <c r="AC33" s="77">
        <f>IF($B32="","",DATE($B32,$C32,23))</f>
        <v>45831</v>
      </c>
      <c r="AD33" s="77">
        <f>IF($B32="","",DATE($B32,$C32,24))</f>
        <v>45832</v>
      </c>
      <c r="AE33" s="77">
        <f>IF($B32="","",DATE($B32,$C32,25))</f>
        <v>45833</v>
      </c>
      <c r="AF33" s="77">
        <f>IF($B32="","",DATE($B32,$C32,26))</f>
        <v>45834</v>
      </c>
      <c r="AG33" s="77">
        <f>IF($B32="","",DATE($B32,$C32,27))</f>
        <v>45835</v>
      </c>
      <c r="AH33" s="77">
        <f>IF($B32="","",DATE($B32,$C32,28))</f>
        <v>45836</v>
      </c>
      <c r="AI33" s="77">
        <f>IF($B32="","",IF(MONTH(DATE($B32,$C32,29))=$C32,DATE($B32,$C32,29),""))</f>
        <v>45837</v>
      </c>
      <c r="AJ33" s="77">
        <f>IF($B32="","",IF(MONTH(DATE($B32,$C32,30))=$C32,DATE($B32,$C32,30),""))</f>
        <v>45838</v>
      </c>
      <c r="AK33" s="77" t="str">
        <f>IF($B32="","",IF(MONTH(DATE($B32,$C32,31))=$C32,DATE($B32,$C32,31),""))</f>
        <v/>
      </c>
      <c r="AL33" s="168" t="s">
        <v>16</v>
      </c>
      <c r="AM33" s="168" t="s">
        <v>11</v>
      </c>
      <c r="AN33" s="155" t="s">
        <v>83</v>
      </c>
      <c r="AO33" s="155" t="s">
        <v>93</v>
      </c>
      <c r="AP33" s="153" t="s">
        <v>82</v>
      </c>
      <c r="AQ33" s="135" t="s">
        <v>27</v>
      </c>
    </row>
    <row r="34" spans="1:43" ht="20.25" customHeight="1" thickBot="1" x14ac:dyDescent="0.45">
      <c r="A34" s="115" t="s">
        <v>75</v>
      </c>
      <c r="B34" s="115">
        <f>COUNTIFS(G33:AK33,"&gt;="&amp;H$5,G33:AK33,"&lt;="&amp;P$5,G34:AK34,"土",G35:AK35,"〇")+COUNTIFS(G33:AK33,"&gt;="&amp;H$5,G33:AK33,"&lt;="&amp;P$5,G34:AK34,"日",G35:AK35,"〇")</f>
        <v>0</v>
      </c>
      <c r="C34" s="115">
        <f>COUNTIFS(G33:AK33,"&gt;="&amp;H$5,G33:AK33,"&lt;="&amp;P$5,G34:AK34,"土",G37:AK37,"〇")+COUNTIFS(G33:AK33,"&gt;="&amp;H$5,G33:AK33,"&lt;="&amp;P$5,G34:AK34,"日",G37:AK37,"〇")</f>
        <v>0</v>
      </c>
      <c r="E34" s="148"/>
      <c r="F34" s="149"/>
      <c r="G34" s="81" t="str">
        <f>IFERROR(IF(WEEKDAY(G33,1)=1,"日",IF(WEEKDAY(G33,1)=2,"月",IF(WEEKDAY(G33,1)=3,"火",IF(WEEKDAY(G33,1)=4,"水",IF(WEEKDAY(G33,1)=5,"木",IF(WEEKDAY(G33,1)=6,"金","土")))))),"")</f>
        <v>日</v>
      </c>
      <c r="H34" s="81" t="str">
        <f t="shared" ref="H34:N34" si="3">IFERROR(IF(WEEKDAY(H33,1)=1,"日",IF(WEEKDAY(H33,1)=2,"月",IF(WEEKDAY(H33,1)=3,"火",IF(WEEKDAY(H33,1)=4,"水",IF(WEEKDAY(H33,1)=5,"木",IF(WEEKDAY(H33,1)=6,"金","土")))))),"")</f>
        <v>月</v>
      </c>
      <c r="I34" s="81" t="str">
        <f t="shared" si="3"/>
        <v>火</v>
      </c>
      <c r="J34" s="81" t="str">
        <f t="shared" si="3"/>
        <v>水</v>
      </c>
      <c r="K34" s="81" t="str">
        <f t="shared" si="3"/>
        <v>木</v>
      </c>
      <c r="L34" s="81" t="str">
        <f t="shared" si="3"/>
        <v>金</v>
      </c>
      <c r="M34" s="81" t="str">
        <f t="shared" si="3"/>
        <v>土</v>
      </c>
      <c r="N34" s="81" t="str">
        <f t="shared" si="3"/>
        <v>日</v>
      </c>
      <c r="O34" s="81" t="str">
        <f>IFERROR(IF(WEEKDAY(O33,1)=1,"日",IF(WEEKDAY(O33,1)=2,"月",IF(WEEKDAY(O33,1)=3,"火",IF(WEEKDAY(O33,1)=4,"水",IF(WEEKDAY(O33,1)=5,"木",IF(WEEKDAY(O33,1)=6,"金","土")))))),"")</f>
        <v>月</v>
      </c>
      <c r="P34" s="81" t="str">
        <f t="shared" ref="P34:AK34" si="4">IFERROR(IF(WEEKDAY(P33,1)=1,"日",IF(WEEKDAY(P33,1)=2,"月",IF(WEEKDAY(P33,1)=3,"火",IF(WEEKDAY(P33,1)=4,"水",IF(WEEKDAY(P33,1)=5,"木",IF(WEEKDAY(P33,1)=6,"金","土")))))),"")</f>
        <v>火</v>
      </c>
      <c r="Q34" s="81" t="str">
        <f t="shared" si="4"/>
        <v>水</v>
      </c>
      <c r="R34" s="81" t="str">
        <f t="shared" si="4"/>
        <v>木</v>
      </c>
      <c r="S34" s="81" t="str">
        <f t="shared" si="4"/>
        <v>金</v>
      </c>
      <c r="T34" s="81" t="str">
        <f t="shared" si="4"/>
        <v>土</v>
      </c>
      <c r="U34" s="81" t="str">
        <f t="shared" si="4"/>
        <v>日</v>
      </c>
      <c r="V34" s="81" t="str">
        <f t="shared" si="4"/>
        <v>月</v>
      </c>
      <c r="W34" s="81" t="str">
        <f t="shared" si="4"/>
        <v>火</v>
      </c>
      <c r="X34" s="81" t="str">
        <f t="shared" si="4"/>
        <v>水</v>
      </c>
      <c r="Y34" s="81" t="str">
        <f t="shared" si="4"/>
        <v>木</v>
      </c>
      <c r="Z34" s="81" t="str">
        <f t="shared" si="4"/>
        <v>金</v>
      </c>
      <c r="AA34" s="81" t="str">
        <f t="shared" si="4"/>
        <v>土</v>
      </c>
      <c r="AB34" s="81" t="str">
        <f t="shared" si="4"/>
        <v>日</v>
      </c>
      <c r="AC34" s="81" t="str">
        <f t="shared" si="4"/>
        <v>月</v>
      </c>
      <c r="AD34" s="81" t="str">
        <f t="shared" si="4"/>
        <v>火</v>
      </c>
      <c r="AE34" s="81" t="str">
        <f t="shared" si="4"/>
        <v>水</v>
      </c>
      <c r="AF34" s="81" t="str">
        <f t="shared" si="4"/>
        <v>木</v>
      </c>
      <c r="AG34" s="81" t="str">
        <f t="shared" si="4"/>
        <v>金</v>
      </c>
      <c r="AH34" s="81" t="str">
        <f t="shared" si="4"/>
        <v>土</v>
      </c>
      <c r="AI34" s="81" t="str">
        <f t="shared" si="4"/>
        <v>日</v>
      </c>
      <c r="AJ34" s="81" t="str">
        <f t="shared" si="4"/>
        <v>月</v>
      </c>
      <c r="AK34" s="81" t="str">
        <f t="shared" si="4"/>
        <v/>
      </c>
      <c r="AL34" s="169"/>
      <c r="AM34" s="169"/>
      <c r="AN34" s="156"/>
      <c r="AO34" s="156"/>
      <c r="AP34" s="170"/>
      <c r="AQ34" s="136"/>
    </row>
    <row r="35" spans="1:43" ht="20.25" customHeight="1" x14ac:dyDescent="0.4">
      <c r="A35" s="115" t="s">
        <v>80</v>
      </c>
      <c r="B35" s="117">
        <f>AL35</f>
        <v>0</v>
      </c>
      <c r="C35" s="117">
        <f>AL37</f>
        <v>0</v>
      </c>
      <c r="E35" s="137" t="s">
        <v>7</v>
      </c>
      <c r="F35" s="125" t="s">
        <v>15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77">
        <f>COUNTIFS(G33:AK33,"&gt;="&amp;H$5,G33:AK33,"&lt;="&amp;P$5,G35:AK35,"〇")</f>
        <v>0</v>
      </c>
      <c r="AM35" s="167">
        <f>IFERROR(AL36/AL35,0)</f>
        <v>0</v>
      </c>
      <c r="AN35" s="162" t="str">
        <f>IF(AND(AL35=0,AL36=0),"対象外",
IF(B34=0,"対象外",
IF(AND(B34/AL35&lt;0.285,AL36&gt;=B34),"〇",
IF(AM35&lt;0.285,"×","〇"))))</f>
        <v>対象外</v>
      </c>
      <c r="AO35" s="157"/>
      <c r="AP35" s="142"/>
      <c r="AQ35" s="140" t="s">
        <v>100</v>
      </c>
    </row>
    <row r="36" spans="1:43" ht="20.25" customHeight="1" thickBot="1" x14ac:dyDescent="0.45">
      <c r="A36" s="115" t="s">
        <v>81</v>
      </c>
      <c r="B36" s="115">
        <f>AL36</f>
        <v>0</v>
      </c>
      <c r="C36" s="115">
        <f>AL38</f>
        <v>0</v>
      </c>
      <c r="E36" s="128"/>
      <c r="F36" s="27" t="s">
        <v>18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>
        <f>COUNTIFS(G33:AK33,"&gt;="&amp;H$5,G33:AK33,"&lt;="&amp;P$5,G36:AK36,"&lt;&gt;"&amp;"")</f>
        <v>0</v>
      </c>
      <c r="AM36" s="166"/>
      <c r="AN36" s="160"/>
      <c r="AO36" s="158"/>
      <c r="AP36" s="143"/>
      <c r="AQ36" s="141"/>
    </row>
    <row r="37" spans="1:43" ht="20.25" customHeight="1" thickTop="1" x14ac:dyDescent="0.4">
      <c r="A37" s="115" t="s">
        <v>74</v>
      </c>
      <c r="B37" s="118" t="str">
        <f>AN35</f>
        <v>対象外</v>
      </c>
      <c r="C37" s="118" t="str">
        <f>AN37</f>
        <v>対象外</v>
      </c>
      <c r="E37" s="127" t="s">
        <v>8</v>
      </c>
      <c r="F37" s="31" t="s">
        <v>15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89">
        <f>COUNTIFS(G33:AK33,"&gt;="&amp;H$5,G33:AK33,"&lt;="&amp;P$5,G37:AK37,"〇")</f>
        <v>0</v>
      </c>
      <c r="AM37" s="165">
        <f>IFERROR(AL38/AL37,0)</f>
        <v>0</v>
      </c>
      <c r="AN37" s="159" t="str">
        <f>IF(AND(AL37=0,AL38=0),"対象外",
IF(C34=0,"対象外",
IF(AND(C34/AL37&lt;0.285,AL38&gt;=C34),"〇",
IF(AM37&lt;0.285,"×","〇"))))</f>
        <v>対象外</v>
      </c>
      <c r="AO37" s="159" t="str">
        <f>C39</f>
        <v>対象外</v>
      </c>
      <c r="AP37" s="144" t="str">
        <f>IF(AN37="対象外","－",
IF(AN37="×","×",
IF(AND(COUNTIFS(G35:AK35,"〇",G36:AK36,"●",G37:AK37,"〇")=COUNTIFS(G36:AK36,"●",G37:AK37,"〇",G38:AK38,"●"),COUNTIF(G38:AK38,"●")&gt;0),"〇",
IF(AND(COUNTIF(G36:AK36,"●")=0,COUNTIF(G38:AK38,"●")=0,AN37="〇"),"〇","×"))))</f>
        <v>－</v>
      </c>
      <c r="AQ37" s="133" t="s">
        <v>64</v>
      </c>
    </row>
    <row r="38" spans="1:43" ht="20.25" customHeight="1" thickBot="1" x14ac:dyDescent="0.45">
      <c r="A38" s="115" t="s">
        <v>89</v>
      </c>
      <c r="B38" s="118"/>
      <c r="C38" s="118" t="str">
        <f>IF(C32="","",AP37)</f>
        <v>－</v>
      </c>
      <c r="E38" s="128"/>
      <c r="F38" s="27" t="s">
        <v>18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>
        <f>COUNTIFS(G33:AK33,"&gt;="&amp;H$5,G33:AK33,"&lt;="&amp;P$5,G38:AK38,"&lt;&gt;"&amp;"")</f>
        <v>0</v>
      </c>
      <c r="AM38" s="166"/>
      <c r="AN38" s="160"/>
      <c r="AO38" s="160"/>
      <c r="AP38" s="145"/>
      <c r="AQ38" s="134"/>
    </row>
    <row r="39" spans="1:43" ht="42" customHeight="1" thickTop="1" thickBot="1" x14ac:dyDescent="0.45">
      <c r="A39" s="119" t="s">
        <v>90</v>
      </c>
      <c r="C39" s="123" t="str">
        <f>IF(OR(C32="",AN37="対象外"),"対象外",IF(AND(COUNTIFS(G35:AK35,"〇",G36:AK36,"●",G37:AK37,"〇")=COUNTIFS(G36:AK36,"●",G37:AK37,"〇",G38:AK38,"●"),COUNTIF(G38:AK38,"●")&gt;0),"〇","×"))</f>
        <v>対象外</v>
      </c>
      <c r="E39" s="87" t="s">
        <v>27</v>
      </c>
      <c r="F39" s="82"/>
      <c r="G39" s="84"/>
      <c r="H39" s="84"/>
      <c r="I39" s="84"/>
      <c r="J39" s="84"/>
      <c r="K39" s="84"/>
      <c r="L39" s="84"/>
      <c r="M39" s="84"/>
      <c r="N39" s="84"/>
      <c r="O39" s="83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121"/>
      <c r="AL39" s="93"/>
      <c r="AM39" s="94"/>
      <c r="AN39" s="94"/>
      <c r="AO39" s="94"/>
      <c r="AP39" s="95"/>
      <c r="AQ39" s="85" t="s">
        <v>46</v>
      </c>
    </row>
    <row r="40" spans="1:43" ht="20.25" customHeight="1" x14ac:dyDescent="0.4">
      <c r="E40" s="76"/>
      <c r="F40" s="4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6"/>
      <c r="AL40" s="72"/>
      <c r="AM40" s="73"/>
    </row>
    <row r="41" spans="1:43" ht="20.25" customHeight="1" thickBot="1" x14ac:dyDescent="0.45">
      <c r="A41" s="115" t="s">
        <v>78</v>
      </c>
      <c r="B41" s="115">
        <f>IF(C41="","",IF(C32=12,B32+1,B32))</f>
        <v>2025</v>
      </c>
      <c r="C41" s="120">
        <f>IF(C32="","",IF(DATE(IF(C32=12,B32+1,B32),IF(C32=12,1,C32+1),1)&gt;P$5,"",IF(C32=12,1,C32+1)))</f>
        <v>7</v>
      </c>
      <c r="E41" s="73" t="str">
        <f>IF(B41="","","令和"&amp;B41-2018&amp;"年"&amp;C41&amp;"月")</f>
        <v>令和7年7月</v>
      </c>
      <c r="G41" s="74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2"/>
      <c r="AM41" s="73"/>
    </row>
    <row r="42" spans="1:43" ht="20.25" customHeight="1" x14ac:dyDescent="0.4">
      <c r="E42" s="146"/>
      <c r="F42" s="147"/>
      <c r="G42" s="77">
        <f>IF($B41="","",DATE($B41,$C41,1))</f>
        <v>45839</v>
      </c>
      <c r="H42" s="77">
        <f>IF($B41="","",DATE($B41,$C41,2))</f>
        <v>45840</v>
      </c>
      <c r="I42" s="77">
        <f>IF($B41="","",DATE($B41,$C41,3))</f>
        <v>45841</v>
      </c>
      <c r="J42" s="77">
        <f>IF($B41="","",DATE($B41,$C41,4))</f>
        <v>45842</v>
      </c>
      <c r="K42" s="77">
        <f>IF($B41="","",DATE($B41,$C41,5))</f>
        <v>45843</v>
      </c>
      <c r="L42" s="77">
        <f>IF($B41="","",DATE($B41,$C41,6))</f>
        <v>45844</v>
      </c>
      <c r="M42" s="77">
        <f>IF($B41="","",DATE($B41,$C41,7))</f>
        <v>45845</v>
      </c>
      <c r="N42" s="77">
        <f>IF($B41="","",DATE($B41,$C41,8))</f>
        <v>45846</v>
      </c>
      <c r="O42" s="77">
        <f>IF($B41="","",DATE($B41,$C41,9))</f>
        <v>45847</v>
      </c>
      <c r="P42" s="77">
        <f>IF($B41="","",DATE($B41,$C41,10))</f>
        <v>45848</v>
      </c>
      <c r="Q42" s="77">
        <f>IF($B41="","",DATE($B41,$C41,11))</f>
        <v>45849</v>
      </c>
      <c r="R42" s="77">
        <f>IF($B41="","",DATE($B41,$C41,12))</f>
        <v>45850</v>
      </c>
      <c r="S42" s="77">
        <f>IF($B41="","",DATE($B41,$C41,13))</f>
        <v>45851</v>
      </c>
      <c r="T42" s="77">
        <f>IF($B41="","",DATE($B41,$C41,14))</f>
        <v>45852</v>
      </c>
      <c r="U42" s="77">
        <f>IF($B41="","",DATE($B41,$C41,15))</f>
        <v>45853</v>
      </c>
      <c r="V42" s="77">
        <f>IF($B41="","",DATE($B41,$C41,16))</f>
        <v>45854</v>
      </c>
      <c r="W42" s="77">
        <f>IF($B41="","",DATE($B41,$C41,17))</f>
        <v>45855</v>
      </c>
      <c r="X42" s="77">
        <f>IF($B41="","",DATE($B41,$C41,18))</f>
        <v>45856</v>
      </c>
      <c r="Y42" s="77">
        <f>IF($B41="","",DATE($B41,$C41,19))</f>
        <v>45857</v>
      </c>
      <c r="Z42" s="77">
        <f>IF($B41="","",DATE($B41,$C41,20))</f>
        <v>45858</v>
      </c>
      <c r="AA42" s="77">
        <f>IF($B41="","",DATE($B41,$C41,21))</f>
        <v>45859</v>
      </c>
      <c r="AB42" s="77">
        <f>IF($B41="","",DATE($B41,$C41,22))</f>
        <v>45860</v>
      </c>
      <c r="AC42" s="77">
        <f>IF($B41="","",DATE($B41,$C41,23))</f>
        <v>45861</v>
      </c>
      <c r="AD42" s="77">
        <f>IF($B41="","",DATE($B41,$C41,24))</f>
        <v>45862</v>
      </c>
      <c r="AE42" s="77">
        <f>IF($B41="","",DATE($B41,$C41,25))</f>
        <v>45863</v>
      </c>
      <c r="AF42" s="77">
        <f>IF($B41="","",DATE($B41,$C41,26))</f>
        <v>45864</v>
      </c>
      <c r="AG42" s="77">
        <f>IF($B41="","",DATE($B41,$C41,27))</f>
        <v>45865</v>
      </c>
      <c r="AH42" s="77">
        <f>IF($B41="","",DATE($B41,$C41,28))</f>
        <v>45866</v>
      </c>
      <c r="AI42" s="77">
        <f>IF($B41="","",IF(MONTH(DATE($B41,$C41,29))=$C41,DATE($B41,$C41,29),""))</f>
        <v>45867</v>
      </c>
      <c r="AJ42" s="77">
        <f>IF($B41="","",IF(MONTH(DATE($B41,$C41,30))=$C41,DATE($B41,$C41,30),""))</f>
        <v>45868</v>
      </c>
      <c r="AK42" s="77">
        <f>IF($B41="","",IF(MONTH(DATE($B41,$C41,31))=$C41,DATE($B41,$C41,31),""))</f>
        <v>45869</v>
      </c>
      <c r="AL42" s="150" t="s">
        <v>16</v>
      </c>
      <c r="AM42" s="150" t="s">
        <v>11</v>
      </c>
      <c r="AN42" s="152" t="s">
        <v>83</v>
      </c>
      <c r="AO42" s="155" t="s">
        <v>93</v>
      </c>
      <c r="AP42" s="153" t="s">
        <v>82</v>
      </c>
      <c r="AQ42" s="135" t="s">
        <v>27</v>
      </c>
    </row>
    <row r="43" spans="1:43" ht="20.25" customHeight="1" thickBot="1" x14ac:dyDescent="0.45">
      <c r="A43" s="115" t="s">
        <v>75</v>
      </c>
      <c r="B43" s="115">
        <f>COUNTIFS(G42:AK42,"&gt;="&amp;H$5,G42:AK42,"&lt;="&amp;P$5,G43:AK43,"土",G44:AK44,"〇")+COUNTIFS(G42:AK42,"&gt;="&amp;H$5,G42:AK42,"&lt;="&amp;P$5,G43:AK43,"日",G44:AK44,"〇")</f>
        <v>0</v>
      </c>
      <c r="C43" s="115">
        <f>COUNTIFS(G42:AK42,"&gt;="&amp;H$5,G42:AK42,"&lt;="&amp;P$5,G43:AK43,"土",G46:AK46,"〇")+COUNTIFS(G42:AK42,"&gt;="&amp;H$5,G42:AK42,"&lt;="&amp;P$5,G43:AK43,"日",G46:AK46,"〇")</f>
        <v>0</v>
      </c>
      <c r="E43" s="148"/>
      <c r="F43" s="149"/>
      <c r="G43" s="81" t="str">
        <f>IFERROR(IF(WEEKDAY(G42,1)=1,"日",IF(WEEKDAY(G42,1)=2,"月",IF(WEEKDAY(G42,1)=3,"火",IF(WEEKDAY(G42,1)=4,"水",IF(WEEKDAY(G42,1)=5,"木",IF(WEEKDAY(G42,1)=6,"金","土")))))),"")</f>
        <v>火</v>
      </c>
      <c r="H43" s="81" t="str">
        <f t="shared" ref="H43:N43" si="5">IFERROR(IF(WEEKDAY(H42,1)=1,"日",IF(WEEKDAY(H42,1)=2,"月",IF(WEEKDAY(H42,1)=3,"火",IF(WEEKDAY(H42,1)=4,"水",IF(WEEKDAY(H42,1)=5,"木",IF(WEEKDAY(H42,1)=6,"金","土")))))),"")</f>
        <v>水</v>
      </c>
      <c r="I43" s="81" t="str">
        <f t="shared" si="5"/>
        <v>木</v>
      </c>
      <c r="J43" s="81" t="str">
        <f t="shared" si="5"/>
        <v>金</v>
      </c>
      <c r="K43" s="81" t="str">
        <f t="shared" si="5"/>
        <v>土</v>
      </c>
      <c r="L43" s="81" t="str">
        <f t="shared" si="5"/>
        <v>日</v>
      </c>
      <c r="M43" s="81" t="str">
        <f t="shared" si="5"/>
        <v>月</v>
      </c>
      <c r="N43" s="81" t="str">
        <f t="shared" si="5"/>
        <v>火</v>
      </c>
      <c r="O43" s="81" t="str">
        <f>IFERROR(IF(WEEKDAY(O42,1)=1,"日",IF(WEEKDAY(O42,1)=2,"月",IF(WEEKDAY(O42,1)=3,"火",IF(WEEKDAY(O42,1)=4,"水",IF(WEEKDAY(O42,1)=5,"木",IF(WEEKDAY(O42,1)=6,"金","土")))))),"")</f>
        <v>水</v>
      </c>
      <c r="P43" s="81" t="str">
        <f t="shared" ref="P43:AK43" si="6">IFERROR(IF(WEEKDAY(P42,1)=1,"日",IF(WEEKDAY(P42,1)=2,"月",IF(WEEKDAY(P42,1)=3,"火",IF(WEEKDAY(P42,1)=4,"水",IF(WEEKDAY(P42,1)=5,"木",IF(WEEKDAY(P42,1)=6,"金","土")))))),"")</f>
        <v>木</v>
      </c>
      <c r="Q43" s="81" t="str">
        <f t="shared" si="6"/>
        <v>金</v>
      </c>
      <c r="R43" s="81" t="str">
        <f t="shared" si="6"/>
        <v>土</v>
      </c>
      <c r="S43" s="81" t="str">
        <f t="shared" si="6"/>
        <v>日</v>
      </c>
      <c r="T43" s="81" t="str">
        <f t="shared" si="6"/>
        <v>月</v>
      </c>
      <c r="U43" s="81" t="str">
        <f t="shared" si="6"/>
        <v>火</v>
      </c>
      <c r="V43" s="81" t="str">
        <f t="shared" si="6"/>
        <v>水</v>
      </c>
      <c r="W43" s="81" t="str">
        <f t="shared" si="6"/>
        <v>木</v>
      </c>
      <c r="X43" s="81" t="str">
        <f t="shared" si="6"/>
        <v>金</v>
      </c>
      <c r="Y43" s="81" t="str">
        <f t="shared" si="6"/>
        <v>土</v>
      </c>
      <c r="Z43" s="81" t="str">
        <f t="shared" si="6"/>
        <v>日</v>
      </c>
      <c r="AA43" s="81" t="str">
        <f t="shared" si="6"/>
        <v>月</v>
      </c>
      <c r="AB43" s="81" t="str">
        <f t="shared" si="6"/>
        <v>火</v>
      </c>
      <c r="AC43" s="81" t="str">
        <f t="shared" si="6"/>
        <v>水</v>
      </c>
      <c r="AD43" s="81" t="str">
        <f t="shared" si="6"/>
        <v>木</v>
      </c>
      <c r="AE43" s="81" t="str">
        <f t="shared" si="6"/>
        <v>金</v>
      </c>
      <c r="AF43" s="81" t="str">
        <f t="shared" si="6"/>
        <v>土</v>
      </c>
      <c r="AG43" s="81" t="str">
        <f t="shared" si="6"/>
        <v>日</v>
      </c>
      <c r="AH43" s="81" t="str">
        <f t="shared" si="6"/>
        <v>月</v>
      </c>
      <c r="AI43" s="81" t="str">
        <f t="shared" si="6"/>
        <v>火</v>
      </c>
      <c r="AJ43" s="81" t="str">
        <f t="shared" si="6"/>
        <v>水</v>
      </c>
      <c r="AK43" s="81" t="str">
        <f t="shared" si="6"/>
        <v>木</v>
      </c>
      <c r="AL43" s="151"/>
      <c r="AM43" s="151"/>
      <c r="AN43" s="151"/>
      <c r="AO43" s="156"/>
      <c r="AP43" s="154"/>
      <c r="AQ43" s="136"/>
    </row>
    <row r="44" spans="1:43" ht="20.25" customHeight="1" x14ac:dyDescent="0.4">
      <c r="A44" s="115" t="s">
        <v>80</v>
      </c>
      <c r="B44" s="117">
        <f>AL44</f>
        <v>0</v>
      </c>
      <c r="C44" s="117">
        <f>AL46</f>
        <v>0</v>
      </c>
      <c r="E44" s="137" t="s">
        <v>7</v>
      </c>
      <c r="F44" s="90" t="s">
        <v>15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77">
        <f>COUNTIFS(G42:AK42,"&gt;="&amp;H$5,G42:AK42,"&lt;="&amp;P$5,G44:AK44,"〇")</f>
        <v>0</v>
      </c>
      <c r="AM44" s="138">
        <f>IFERROR(AL45/AL44,0)</f>
        <v>0</v>
      </c>
      <c r="AN44" s="139" t="str">
        <f>IF(AND(AL44=0,AL45=0),"対象外",
IF(B43=0,"対象外",
IF(AND(B43/AL44&lt;0.285,AL45&gt;=B43),"〇",
IF(AM44&lt;0.285,"×","〇"))))</f>
        <v>対象外</v>
      </c>
      <c r="AO44" s="157"/>
      <c r="AP44" s="142"/>
      <c r="AQ44" s="140" t="s">
        <v>100</v>
      </c>
    </row>
    <row r="45" spans="1:43" ht="20.25" customHeight="1" thickBot="1" x14ac:dyDescent="0.45">
      <c r="A45" s="115" t="s">
        <v>81</v>
      </c>
      <c r="B45" s="115">
        <f>AL45</f>
        <v>0</v>
      </c>
      <c r="C45" s="115">
        <f>AL47</f>
        <v>0</v>
      </c>
      <c r="E45" s="128"/>
      <c r="F45" s="27" t="s">
        <v>18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>
        <f>COUNTIFS(G42:AK42,"&gt;="&amp;H$5,G42:AK42,"&lt;="&amp;P$5,G45:AK45,"&lt;&gt;"&amp;"")</f>
        <v>0</v>
      </c>
      <c r="AM45" s="130"/>
      <c r="AN45" s="132"/>
      <c r="AO45" s="158"/>
      <c r="AP45" s="143"/>
      <c r="AQ45" s="141"/>
    </row>
    <row r="46" spans="1:43" ht="20.25" customHeight="1" thickTop="1" x14ac:dyDescent="0.4">
      <c r="A46" s="115" t="s">
        <v>74</v>
      </c>
      <c r="B46" s="118" t="str">
        <f>AN44</f>
        <v>対象外</v>
      </c>
      <c r="C46" s="118" t="str">
        <f>AN46</f>
        <v>対象外</v>
      </c>
      <c r="E46" s="127" t="s">
        <v>8</v>
      </c>
      <c r="F46" s="31" t="s">
        <v>15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89">
        <f>COUNTIFS(G42:AK42,"&gt;="&amp;H$5,G42:AK42,"&lt;="&amp;P$5,G46:AK46,"〇")</f>
        <v>0</v>
      </c>
      <c r="AM46" s="129">
        <f>IFERROR(AL47/AL46,0)</f>
        <v>0</v>
      </c>
      <c r="AN46" s="131" t="str">
        <f>IF(AND(AL46=0,AL47=0),"対象外",
IF(C43=0,"対象外",
IF(AND(C43/AL46&lt;0.285,AL47&gt;=C43),"〇",
IF(AM46&lt;0.285,"×","〇"))))</f>
        <v>対象外</v>
      </c>
      <c r="AO46" s="159" t="str">
        <f>C48</f>
        <v>対象外</v>
      </c>
      <c r="AP46" s="144" t="str">
        <f>IF(AN46="対象外","－",
IF(AN46="×","×",
IF(AND(COUNTIFS(G44:AK44,"〇",G45:AK45,"●",G46:AK46,"〇")=COUNTIFS(G45:AK45,"●",G46:AK46,"〇",G47:AK47,"●"),COUNTIF(G47:AK47,"●")&gt;0),"〇",
IF(AND(COUNTIF(G45:AK45,"●")=0,COUNTIF(G47:AK47,"●")=0,AN46="〇"),"〇","×"))))</f>
        <v>－</v>
      </c>
      <c r="AQ46" s="133" t="s">
        <v>64</v>
      </c>
    </row>
    <row r="47" spans="1:43" ht="20.25" customHeight="1" thickBot="1" x14ac:dyDescent="0.45">
      <c r="A47" s="115" t="s">
        <v>89</v>
      </c>
      <c r="B47" s="118"/>
      <c r="C47" s="118" t="str">
        <f>IF(C41="","",AP46)</f>
        <v>－</v>
      </c>
      <c r="E47" s="128"/>
      <c r="F47" s="27" t="s">
        <v>18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>
        <f>COUNTIFS(G42:AK42,"&gt;="&amp;H$5,G42:AK42,"&lt;="&amp;P$5,G47:AK47,"&lt;&gt;"&amp;"")</f>
        <v>0</v>
      </c>
      <c r="AM47" s="130"/>
      <c r="AN47" s="132"/>
      <c r="AO47" s="160"/>
      <c r="AP47" s="145"/>
      <c r="AQ47" s="134"/>
    </row>
    <row r="48" spans="1:43" ht="42" customHeight="1" thickTop="1" thickBot="1" x14ac:dyDescent="0.45">
      <c r="A48" s="119" t="s">
        <v>90</v>
      </c>
      <c r="C48" s="123" t="str">
        <f>IF(OR(C41="",AN46="対象外"),"対象外",IF(AND(COUNTIFS(G44:AK44,"〇",G45:AK45,"●",G46:AK46,"〇")=COUNTIFS(G45:AK45,"●",G46:AK46,"〇",G47:AK47,"●"),COUNTIF(G47:AK47,"●")&gt;0),"〇","×"))</f>
        <v>対象外</v>
      </c>
      <c r="E48" s="87" t="s">
        <v>27</v>
      </c>
      <c r="F48" s="82"/>
      <c r="G48" s="84"/>
      <c r="H48" s="84"/>
      <c r="I48" s="84"/>
      <c r="J48" s="84"/>
      <c r="K48" s="84"/>
      <c r="L48" s="84"/>
      <c r="M48" s="84"/>
      <c r="N48" s="84"/>
      <c r="O48" s="83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121"/>
      <c r="AL48" s="93"/>
      <c r="AM48" s="94"/>
      <c r="AN48" s="94"/>
      <c r="AO48" s="94"/>
      <c r="AP48" s="95"/>
      <c r="AQ48" s="85" t="s">
        <v>46</v>
      </c>
    </row>
    <row r="49" spans="1:43" ht="20.25" hidden="1" customHeight="1" x14ac:dyDescent="0.4">
      <c r="E49" s="76"/>
      <c r="F49" s="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  <c r="AL49" s="72"/>
      <c r="AM49" s="73"/>
    </row>
    <row r="50" spans="1:43" ht="20.25" hidden="1" customHeight="1" thickBot="1" x14ac:dyDescent="0.45">
      <c r="A50" s="115" t="s">
        <v>78</v>
      </c>
      <c r="B50" s="115" t="str">
        <f>IF(C50="","",IF(C41=12,B41+1,B41))</f>
        <v/>
      </c>
      <c r="C50" s="120" t="str">
        <f>IF(C41="","",IF(DATE(IF(C41=12,B41+1,B41),IF(C41=12,1,C41+1),1)&gt;P$5,"",IF(C41=12,1,C41+1)))</f>
        <v/>
      </c>
      <c r="E50" s="73" t="str">
        <f>IF(B50="","","令和"&amp;B50-2018&amp;"年"&amp;C50&amp;"月")</f>
        <v/>
      </c>
      <c r="G50" s="74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3"/>
      <c r="AL50" s="72"/>
      <c r="AM50" s="73"/>
    </row>
    <row r="51" spans="1:43" ht="20.25" hidden="1" customHeight="1" x14ac:dyDescent="0.4">
      <c r="E51" s="146"/>
      <c r="F51" s="147"/>
      <c r="G51" s="77" t="str">
        <f>IF($B50="","",DATE($B50,$C50,1))</f>
        <v/>
      </c>
      <c r="H51" s="77" t="str">
        <f>IF($B50="","",DATE($B50,$C50,2))</f>
        <v/>
      </c>
      <c r="I51" s="77" t="str">
        <f>IF($B50="","",DATE($B50,$C50,3))</f>
        <v/>
      </c>
      <c r="J51" s="77" t="str">
        <f>IF($B50="","",DATE($B50,$C50,4))</f>
        <v/>
      </c>
      <c r="K51" s="77" t="str">
        <f>IF($B50="","",DATE($B50,$C50,5))</f>
        <v/>
      </c>
      <c r="L51" s="77" t="str">
        <f>IF($B50="","",DATE($B50,$C50,6))</f>
        <v/>
      </c>
      <c r="M51" s="77" t="str">
        <f>IF($B50="","",DATE($B50,$C50,7))</f>
        <v/>
      </c>
      <c r="N51" s="77" t="str">
        <f>IF($B50="","",DATE($B50,$C50,8))</f>
        <v/>
      </c>
      <c r="O51" s="77" t="str">
        <f>IF($B50="","",DATE($B50,$C50,9))</f>
        <v/>
      </c>
      <c r="P51" s="77" t="str">
        <f>IF($B50="","",DATE($B50,$C50,10))</f>
        <v/>
      </c>
      <c r="Q51" s="77" t="str">
        <f>IF($B50="","",DATE($B50,$C50,11))</f>
        <v/>
      </c>
      <c r="R51" s="77" t="str">
        <f>IF($B50="","",DATE($B50,$C50,12))</f>
        <v/>
      </c>
      <c r="S51" s="77" t="str">
        <f>IF($B50="","",DATE($B50,$C50,13))</f>
        <v/>
      </c>
      <c r="T51" s="77" t="str">
        <f>IF($B50="","",DATE($B50,$C50,14))</f>
        <v/>
      </c>
      <c r="U51" s="77" t="str">
        <f>IF($B50="","",DATE($B50,$C50,15))</f>
        <v/>
      </c>
      <c r="V51" s="77" t="str">
        <f>IF($B50="","",DATE($B50,$C50,16))</f>
        <v/>
      </c>
      <c r="W51" s="77" t="str">
        <f>IF($B50="","",DATE($B50,$C50,17))</f>
        <v/>
      </c>
      <c r="X51" s="77" t="str">
        <f>IF($B50="","",DATE($B50,$C50,18))</f>
        <v/>
      </c>
      <c r="Y51" s="77" t="str">
        <f>IF($B50="","",DATE($B50,$C50,19))</f>
        <v/>
      </c>
      <c r="Z51" s="77" t="str">
        <f>IF($B50="","",DATE($B50,$C50,20))</f>
        <v/>
      </c>
      <c r="AA51" s="77" t="str">
        <f>IF($B50="","",DATE($B50,$C50,21))</f>
        <v/>
      </c>
      <c r="AB51" s="77" t="str">
        <f>IF($B50="","",DATE($B50,$C50,22))</f>
        <v/>
      </c>
      <c r="AC51" s="77" t="str">
        <f>IF($B50="","",DATE($B50,$C50,23))</f>
        <v/>
      </c>
      <c r="AD51" s="77" t="str">
        <f>IF($B50="","",DATE($B50,$C50,24))</f>
        <v/>
      </c>
      <c r="AE51" s="77" t="str">
        <f>IF($B50="","",DATE($B50,$C50,25))</f>
        <v/>
      </c>
      <c r="AF51" s="77" t="str">
        <f>IF($B50="","",DATE($B50,$C50,26))</f>
        <v/>
      </c>
      <c r="AG51" s="77" t="str">
        <f>IF($B50="","",DATE($B50,$C50,27))</f>
        <v/>
      </c>
      <c r="AH51" s="77" t="str">
        <f>IF($B50="","",DATE($B50,$C50,28))</f>
        <v/>
      </c>
      <c r="AI51" s="77" t="str">
        <f>IF($B50="","",IF(MONTH(DATE($B50,$C50,29))=$C50,DATE($B50,$C50,29),""))</f>
        <v/>
      </c>
      <c r="AJ51" s="77" t="str">
        <f>IF($B50="","",IF(MONTH(DATE($B50,$C50,30))=$C50,DATE($B50,$C50,30),""))</f>
        <v/>
      </c>
      <c r="AK51" s="77" t="str">
        <f>IF($B50="","",IF(MONTH(DATE($B50,$C50,31))=$C50,DATE($B50,$C50,31),""))</f>
        <v/>
      </c>
      <c r="AL51" s="150" t="s">
        <v>16</v>
      </c>
      <c r="AM51" s="150" t="s">
        <v>11</v>
      </c>
      <c r="AN51" s="152" t="s">
        <v>83</v>
      </c>
      <c r="AO51" s="155" t="s">
        <v>93</v>
      </c>
      <c r="AP51" s="153" t="s">
        <v>82</v>
      </c>
      <c r="AQ51" s="135" t="s">
        <v>27</v>
      </c>
    </row>
    <row r="52" spans="1:43" ht="20.25" hidden="1" customHeight="1" thickBot="1" x14ac:dyDescent="0.45">
      <c r="A52" s="115" t="s">
        <v>75</v>
      </c>
      <c r="B52" s="115">
        <f>COUNTIFS(G51:AK51,"&gt;="&amp;H$5,G51:AK51,"&lt;="&amp;P$5,G52:AK52,"土",G53:AK53,"〇")+COUNTIFS(G51:AK51,"&gt;="&amp;H$5,G51:AK51,"&lt;="&amp;P$5,G52:AK52,"日",G53:AK53,"〇")</f>
        <v>0</v>
      </c>
      <c r="C52" s="115">
        <f>COUNTIFS(G51:AK51,"&gt;="&amp;H$5,G51:AK51,"&lt;="&amp;P$5,G52:AK52,"土",G55:AK55,"〇")+COUNTIFS(G51:AK51,"&gt;="&amp;H$5,G51:AK51,"&lt;="&amp;P$5,G52:AK52,"日",G55:AK55,"〇")</f>
        <v>0</v>
      </c>
      <c r="E52" s="148"/>
      <c r="F52" s="149"/>
      <c r="G52" s="81" t="str">
        <f>IFERROR(IF(WEEKDAY(G51,1)=1,"日",IF(WEEKDAY(G51,1)=2,"月",IF(WEEKDAY(G51,1)=3,"火",IF(WEEKDAY(G51,1)=4,"水",IF(WEEKDAY(G51,1)=5,"木",IF(WEEKDAY(G51,1)=6,"金","土")))))),"")</f>
        <v/>
      </c>
      <c r="H52" s="81" t="str">
        <f t="shared" ref="H52:N52" si="7">IFERROR(IF(WEEKDAY(H51,1)=1,"日",IF(WEEKDAY(H51,1)=2,"月",IF(WEEKDAY(H51,1)=3,"火",IF(WEEKDAY(H51,1)=4,"水",IF(WEEKDAY(H51,1)=5,"木",IF(WEEKDAY(H51,1)=6,"金","土")))))),"")</f>
        <v/>
      </c>
      <c r="I52" s="81" t="str">
        <f t="shared" si="7"/>
        <v/>
      </c>
      <c r="J52" s="81" t="str">
        <f t="shared" si="7"/>
        <v/>
      </c>
      <c r="K52" s="81" t="str">
        <f t="shared" si="7"/>
        <v/>
      </c>
      <c r="L52" s="81" t="str">
        <f t="shared" si="7"/>
        <v/>
      </c>
      <c r="M52" s="81" t="str">
        <f t="shared" si="7"/>
        <v/>
      </c>
      <c r="N52" s="81" t="str">
        <f t="shared" si="7"/>
        <v/>
      </c>
      <c r="O52" s="81" t="str">
        <f>IFERROR(IF(WEEKDAY(O51,1)=1,"日",IF(WEEKDAY(O51,1)=2,"月",IF(WEEKDAY(O51,1)=3,"火",IF(WEEKDAY(O51,1)=4,"水",IF(WEEKDAY(O51,1)=5,"木",IF(WEEKDAY(O51,1)=6,"金","土")))))),"")</f>
        <v/>
      </c>
      <c r="P52" s="81" t="str">
        <f t="shared" ref="P52:AK52" si="8">IFERROR(IF(WEEKDAY(P51,1)=1,"日",IF(WEEKDAY(P51,1)=2,"月",IF(WEEKDAY(P51,1)=3,"火",IF(WEEKDAY(P51,1)=4,"水",IF(WEEKDAY(P51,1)=5,"木",IF(WEEKDAY(P51,1)=6,"金","土")))))),"")</f>
        <v/>
      </c>
      <c r="Q52" s="81" t="str">
        <f t="shared" si="8"/>
        <v/>
      </c>
      <c r="R52" s="81" t="str">
        <f t="shared" si="8"/>
        <v/>
      </c>
      <c r="S52" s="81" t="str">
        <f t="shared" si="8"/>
        <v/>
      </c>
      <c r="T52" s="81" t="str">
        <f t="shared" si="8"/>
        <v/>
      </c>
      <c r="U52" s="81" t="str">
        <f t="shared" si="8"/>
        <v/>
      </c>
      <c r="V52" s="81" t="str">
        <f t="shared" si="8"/>
        <v/>
      </c>
      <c r="W52" s="81" t="str">
        <f t="shared" si="8"/>
        <v/>
      </c>
      <c r="X52" s="81" t="str">
        <f t="shared" si="8"/>
        <v/>
      </c>
      <c r="Y52" s="81" t="str">
        <f t="shared" si="8"/>
        <v/>
      </c>
      <c r="Z52" s="81" t="str">
        <f t="shared" si="8"/>
        <v/>
      </c>
      <c r="AA52" s="81" t="str">
        <f t="shared" si="8"/>
        <v/>
      </c>
      <c r="AB52" s="81" t="str">
        <f t="shared" si="8"/>
        <v/>
      </c>
      <c r="AC52" s="81" t="str">
        <f t="shared" si="8"/>
        <v/>
      </c>
      <c r="AD52" s="81" t="str">
        <f t="shared" si="8"/>
        <v/>
      </c>
      <c r="AE52" s="81" t="str">
        <f t="shared" si="8"/>
        <v/>
      </c>
      <c r="AF52" s="81" t="str">
        <f t="shared" si="8"/>
        <v/>
      </c>
      <c r="AG52" s="81" t="str">
        <f t="shared" si="8"/>
        <v/>
      </c>
      <c r="AH52" s="81" t="str">
        <f t="shared" si="8"/>
        <v/>
      </c>
      <c r="AI52" s="81" t="str">
        <f t="shared" si="8"/>
        <v/>
      </c>
      <c r="AJ52" s="81" t="str">
        <f t="shared" si="8"/>
        <v/>
      </c>
      <c r="AK52" s="81" t="str">
        <f t="shared" si="8"/>
        <v/>
      </c>
      <c r="AL52" s="151"/>
      <c r="AM52" s="151"/>
      <c r="AN52" s="151"/>
      <c r="AO52" s="156"/>
      <c r="AP52" s="154"/>
      <c r="AQ52" s="136"/>
    </row>
    <row r="53" spans="1:43" ht="20.25" hidden="1" customHeight="1" x14ac:dyDescent="0.4">
      <c r="A53" s="115" t="s">
        <v>80</v>
      </c>
      <c r="B53" s="117">
        <f>AL53</f>
        <v>0</v>
      </c>
      <c r="C53" s="117">
        <f>AL55</f>
        <v>0</v>
      </c>
      <c r="E53" s="137" t="s">
        <v>7</v>
      </c>
      <c r="F53" s="90" t="s">
        <v>15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77">
        <f>COUNTIFS(G51:AK51,"&gt;="&amp;H$5,G51:AK51,"&lt;="&amp;P$5,G53:AK53,"〇")</f>
        <v>0</v>
      </c>
      <c r="AM53" s="138">
        <f>IFERROR(AL54/AL53,0)</f>
        <v>0</v>
      </c>
      <c r="AN53" s="139" t="str">
        <f>IF(AND(AL53=0,AL54=0),"対象外",
IF(B52=0,"対象外",
IF(AND(B52/AL53&lt;0.285,AL54&gt;=B52),"〇",
IF(AM53&lt;0.285,"×","〇"))))</f>
        <v>対象外</v>
      </c>
      <c r="AO53" s="157"/>
      <c r="AP53" s="142"/>
      <c r="AQ53" s="140" t="s">
        <v>100</v>
      </c>
    </row>
    <row r="54" spans="1:43" ht="20.25" hidden="1" customHeight="1" thickBot="1" x14ac:dyDescent="0.45">
      <c r="A54" s="115" t="s">
        <v>81</v>
      </c>
      <c r="B54" s="115">
        <f>AL54</f>
        <v>0</v>
      </c>
      <c r="C54" s="115">
        <f>AL56</f>
        <v>0</v>
      </c>
      <c r="E54" s="128"/>
      <c r="F54" s="27" t="s">
        <v>18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>
        <f>COUNTIFS(G51:AK51,"&gt;="&amp;H$5,G51:AK51,"&lt;="&amp;P$5,G54:AK54,"&lt;&gt;"&amp;"")</f>
        <v>0</v>
      </c>
      <c r="AM54" s="130"/>
      <c r="AN54" s="132"/>
      <c r="AO54" s="158"/>
      <c r="AP54" s="143"/>
      <c r="AQ54" s="141"/>
    </row>
    <row r="55" spans="1:43" ht="20.25" hidden="1" customHeight="1" thickTop="1" x14ac:dyDescent="0.4">
      <c r="A55" s="115" t="s">
        <v>74</v>
      </c>
      <c r="B55" s="118" t="str">
        <f>AN53</f>
        <v>対象外</v>
      </c>
      <c r="C55" s="118" t="str">
        <f>AN55</f>
        <v>対象外</v>
      </c>
      <c r="E55" s="127" t="s">
        <v>8</v>
      </c>
      <c r="F55" s="31" t="s">
        <v>15</v>
      </c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89">
        <f>COUNTIFS(G51:AK51,"&gt;="&amp;H$5,G51:AK51,"&lt;="&amp;P$5,G55:AK55,"〇")</f>
        <v>0</v>
      </c>
      <c r="AM55" s="129">
        <f>IFERROR(AL56/AL55,0)</f>
        <v>0</v>
      </c>
      <c r="AN55" s="131" t="str">
        <f>IF(AND(AL55=0,AL56=0),"対象外",
IF(C52=0,"対象外",
IF(AND(C52/AL55&lt;0.285,AL56&gt;=C52),"〇",
IF(AM55&lt;0.285,"×","〇"))))</f>
        <v>対象外</v>
      </c>
      <c r="AO55" s="159" t="str">
        <f>C57</f>
        <v>対象外</v>
      </c>
      <c r="AP55" s="144" t="str">
        <f>IF(AN55="対象外","－",
IF(AN55="×","×",
IF(AND(COUNTIFS(G53:AK53,"〇",G54:AK54,"●",G55:AK55,"〇")=COUNTIFS(G54:AK54,"●",G55:AK55,"〇",G56:AK56,"●"),COUNTIF(G56:AK56,"●")&gt;0),"〇",
IF(AND(COUNTIF(G54:AK54,"●")=0,COUNTIF(G56:AK56,"●")=0,AN55="〇"),"〇","×"))))</f>
        <v>－</v>
      </c>
      <c r="AQ55" s="133" t="s">
        <v>64</v>
      </c>
    </row>
    <row r="56" spans="1:43" ht="20.25" hidden="1" customHeight="1" thickBot="1" x14ac:dyDescent="0.45">
      <c r="A56" s="115" t="s">
        <v>89</v>
      </c>
      <c r="B56" s="118"/>
      <c r="C56" s="118" t="str">
        <f>IF(C50="","",AP55)</f>
        <v/>
      </c>
      <c r="E56" s="128"/>
      <c r="F56" s="27" t="s">
        <v>18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>
        <f>COUNTIFS(G51:AK51,"&gt;="&amp;H$5,G51:AK51,"&lt;="&amp;P$5,G56:AK56,"&lt;&gt;"&amp;"")</f>
        <v>0</v>
      </c>
      <c r="AM56" s="130"/>
      <c r="AN56" s="132"/>
      <c r="AO56" s="160"/>
      <c r="AP56" s="145"/>
      <c r="AQ56" s="134"/>
    </row>
    <row r="57" spans="1:43" ht="42" hidden="1" customHeight="1" thickTop="1" thickBot="1" x14ac:dyDescent="0.45">
      <c r="A57" s="119" t="s">
        <v>90</v>
      </c>
      <c r="C57" s="123" t="str">
        <f>IF(OR(C50="",AN55="対象外"),"対象外",IF(AND(COUNTIFS(G53:AK53,"〇",G54:AK54,"●",G55:AK55,"〇")=COUNTIFS(G54:AK54,"●",G55:AK55,"〇",G56:AK56,"●"),COUNTIF(G56:AK56,"●")&gt;0),"〇","×"))</f>
        <v>対象外</v>
      </c>
      <c r="E57" s="87" t="s">
        <v>27</v>
      </c>
      <c r="F57" s="82"/>
      <c r="G57" s="84"/>
      <c r="H57" s="84"/>
      <c r="I57" s="84"/>
      <c r="J57" s="84"/>
      <c r="K57" s="84"/>
      <c r="L57" s="84"/>
      <c r="M57" s="84"/>
      <c r="N57" s="84"/>
      <c r="O57" s="83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121"/>
      <c r="AL57" s="93"/>
      <c r="AM57" s="94"/>
      <c r="AN57" s="94"/>
      <c r="AO57" s="94"/>
      <c r="AP57" s="95"/>
      <c r="AQ57" s="85" t="s">
        <v>46</v>
      </c>
    </row>
    <row r="58" spans="1:43" ht="20.25" hidden="1" customHeight="1" x14ac:dyDescent="0.4">
      <c r="E58" s="76"/>
      <c r="F58" s="4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6"/>
      <c r="AL58" s="72"/>
      <c r="AM58" s="73"/>
    </row>
    <row r="59" spans="1:43" ht="20.25" hidden="1" customHeight="1" thickBot="1" x14ac:dyDescent="0.45">
      <c r="A59" s="115" t="s">
        <v>78</v>
      </c>
      <c r="B59" s="115" t="str">
        <f>IF(C59="","",IF(C50=12,B50+1,B50))</f>
        <v/>
      </c>
      <c r="C59" s="120" t="str">
        <f>IF(C50="","",IF(DATE(IF(C50=12,B50+1,B50),IF(C50=12,1,C50+1),1)&gt;P$5,"",IF(C50=12,1,C50+1)))</f>
        <v/>
      </c>
      <c r="E59" s="73" t="str">
        <f>IF(B59="","","令和"&amp;B59-2018&amp;"年"&amp;C59&amp;"月")</f>
        <v/>
      </c>
      <c r="G59" s="74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3"/>
      <c r="AL59" s="72"/>
      <c r="AM59" s="73"/>
    </row>
    <row r="60" spans="1:43" ht="20.25" hidden="1" customHeight="1" x14ac:dyDescent="0.4">
      <c r="E60" s="146"/>
      <c r="F60" s="147"/>
      <c r="G60" s="77" t="str">
        <f>IF($B59="","",DATE($B59,$C59,1))</f>
        <v/>
      </c>
      <c r="H60" s="77" t="str">
        <f>IF($B59="","",DATE($B59,$C59,2))</f>
        <v/>
      </c>
      <c r="I60" s="77" t="str">
        <f>IF($B59="","",DATE($B59,$C59,3))</f>
        <v/>
      </c>
      <c r="J60" s="77" t="str">
        <f>IF($B59="","",DATE($B59,$C59,4))</f>
        <v/>
      </c>
      <c r="K60" s="77" t="str">
        <f>IF($B59="","",DATE($B59,$C59,5))</f>
        <v/>
      </c>
      <c r="L60" s="77" t="str">
        <f>IF($B59="","",DATE($B59,$C59,6))</f>
        <v/>
      </c>
      <c r="M60" s="77" t="str">
        <f>IF($B59="","",DATE($B59,$C59,7))</f>
        <v/>
      </c>
      <c r="N60" s="77" t="str">
        <f>IF($B59="","",DATE($B59,$C59,8))</f>
        <v/>
      </c>
      <c r="O60" s="77" t="str">
        <f>IF($B59="","",DATE($B59,$C59,9))</f>
        <v/>
      </c>
      <c r="P60" s="77" t="str">
        <f>IF($B59="","",DATE($B59,$C59,10))</f>
        <v/>
      </c>
      <c r="Q60" s="77" t="str">
        <f>IF($B59="","",DATE($B59,$C59,11))</f>
        <v/>
      </c>
      <c r="R60" s="77" t="str">
        <f>IF($B59="","",DATE($B59,$C59,12))</f>
        <v/>
      </c>
      <c r="S60" s="77" t="str">
        <f>IF($B59="","",DATE($B59,$C59,13))</f>
        <v/>
      </c>
      <c r="T60" s="77" t="str">
        <f>IF($B59="","",DATE($B59,$C59,14))</f>
        <v/>
      </c>
      <c r="U60" s="77" t="str">
        <f>IF($B59="","",DATE($B59,$C59,15))</f>
        <v/>
      </c>
      <c r="V60" s="77" t="str">
        <f>IF($B59="","",DATE($B59,$C59,16))</f>
        <v/>
      </c>
      <c r="W60" s="77" t="str">
        <f>IF($B59="","",DATE($B59,$C59,17))</f>
        <v/>
      </c>
      <c r="X60" s="77" t="str">
        <f>IF($B59="","",DATE($B59,$C59,18))</f>
        <v/>
      </c>
      <c r="Y60" s="77" t="str">
        <f>IF($B59="","",DATE($B59,$C59,19))</f>
        <v/>
      </c>
      <c r="Z60" s="77" t="str">
        <f>IF($B59="","",DATE($B59,$C59,20))</f>
        <v/>
      </c>
      <c r="AA60" s="77" t="str">
        <f>IF($B59="","",DATE($B59,$C59,21))</f>
        <v/>
      </c>
      <c r="AB60" s="77" t="str">
        <f>IF($B59="","",DATE($B59,$C59,22))</f>
        <v/>
      </c>
      <c r="AC60" s="77" t="str">
        <f>IF($B59="","",DATE($B59,$C59,23))</f>
        <v/>
      </c>
      <c r="AD60" s="77" t="str">
        <f>IF($B59="","",DATE($B59,$C59,24))</f>
        <v/>
      </c>
      <c r="AE60" s="77" t="str">
        <f>IF($B59="","",DATE($B59,$C59,25))</f>
        <v/>
      </c>
      <c r="AF60" s="77" t="str">
        <f>IF($B59="","",DATE($B59,$C59,26))</f>
        <v/>
      </c>
      <c r="AG60" s="77" t="str">
        <f>IF($B59="","",DATE($B59,$C59,27))</f>
        <v/>
      </c>
      <c r="AH60" s="77" t="str">
        <f>IF($B59="","",DATE($B59,$C59,28))</f>
        <v/>
      </c>
      <c r="AI60" s="77" t="str">
        <f>IF($B59="","",IF(MONTH(DATE($B59,$C59,29))=$C59,DATE($B59,$C59,29),""))</f>
        <v/>
      </c>
      <c r="AJ60" s="77" t="str">
        <f>IF($B59="","",IF(MONTH(DATE($B59,$C59,30))=$C59,DATE($B59,$C59,30),""))</f>
        <v/>
      </c>
      <c r="AK60" s="77" t="str">
        <f>IF($B59="","",IF(MONTH(DATE($B59,$C59,31))=$C59,DATE($B59,$C59,31),""))</f>
        <v/>
      </c>
      <c r="AL60" s="150" t="s">
        <v>16</v>
      </c>
      <c r="AM60" s="150" t="s">
        <v>11</v>
      </c>
      <c r="AN60" s="152" t="s">
        <v>83</v>
      </c>
      <c r="AO60" s="155" t="s">
        <v>93</v>
      </c>
      <c r="AP60" s="153" t="s">
        <v>82</v>
      </c>
      <c r="AQ60" s="135" t="s">
        <v>27</v>
      </c>
    </row>
    <row r="61" spans="1:43" ht="20.25" hidden="1" customHeight="1" thickBot="1" x14ac:dyDescent="0.45">
      <c r="A61" s="115" t="s">
        <v>75</v>
      </c>
      <c r="B61" s="115">
        <f>COUNTIFS(G60:AK60,"&gt;="&amp;H$5,G60:AK60,"&lt;="&amp;P$5,G61:AK61,"土",G62:AK62,"〇")+COUNTIFS(G60:AK60,"&gt;="&amp;H$5,G60:AK60,"&lt;="&amp;P$5,G61:AK61,"日",G62:AK62,"〇")</f>
        <v>0</v>
      </c>
      <c r="C61" s="115">
        <f>COUNTIFS(G60:AK60,"&gt;="&amp;H$5,G60:AK60,"&lt;="&amp;P$5,G61:AK61,"土",G64:AK64,"〇")+COUNTIFS(G60:AK60,"&gt;="&amp;H$5,G60:AK60,"&lt;="&amp;P$5,G61:AK61,"日",G64:AK64,"〇")</f>
        <v>0</v>
      </c>
      <c r="E61" s="148"/>
      <c r="F61" s="149"/>
      <c r="G61" s="81" t="str">
        <f>IFERROR(IF(WEEKDAY(G60,1)=1,"日",IF(WEEKDAY(G60,1)=2,"月",IF(WEEKDAY(G60,1)=3,"火",IF(WEEKDAY(G60,1)=4,"水",IF(WEEKDAY(G60,1)=5,"木",IF(WEEKDAY(G60,1)=6,"金","土")))))),"")</f>
        <v/>
      </c>
      <c r="H61" s="81" t="str">
        <f t="shared" ref="H61:N61" si="9">IFERROR(IF(WEEKDAY(H60,1)=1,"日",IF(WEEKDAY(H60,1)=2,"月",IF(WEEKDAY(H60,1)=3,"火",IF(WEEKDAY(H60,1)=4,"水",IF(WEEKDAY(H60,1)=5,"木",IF(WEEKDAY(H60,1)=6,"金","土")))))),"")</f>
        <v/>
      </c>
      <c r="I61" s="81" t="str">
        <f t="shared" si="9"/>
        <v/>
      </c>
      <c r="J61" s="81" t="str">
        <f t="shared" si="9"/>
        <v/>
      </c>
      <c r="K61" s="81" t="str">
        <f t="shared" si="9"/>
        <v/>
      </c>
      <c r="L61" s="81" t="str">
        <f t="shared" si="9"/>
        <v/>
      </c>
      <c r="M61" s="81" t="str">
        <f t="shared" si="9"/>
        <v/>
      </c>
      <c r="N61" s="81" t="str">
        <f t="shared" si="9"/>
        <v/>
      </c>
      <c r="O61" s="81" t="str">
        <f>IFERROR(IF(WEEKDAY(O60,1)=1,"日",IF(WEEKDAY(O60,1)=2,"月",IF(WEEKDAY(O60,1)=3,"火",IF(WEEKDAY(O60,1)=4,"水",IF(WEEKDAY(O60,1)=5,"木",IF(WEEKDAY(O60,1)=6,"金","土")))))),"")</f>
        <v/>
      </c>
      <c r="P61" s="81" t="str">
        <f t="shared" ref="P61:AK61" si="10">IFERROR(IF(WEEKDAY(P60,1)=1,"日",IF(WEEKDAY(P60,1)=2,"月",IF(WEEKDAY(P60,1)=3,"火",IF(WEEKDAY(P60,1)=4,"水",IF(WEEKDAY(P60,1)=5,"木",IF(WEEKDAY(P60,1)=6,"金","土")))))),"")</f>
        <v/>
      </c>
      <c r="Q61" s="81" t="str">
        <f t="shared" si="10"/>
        <v/>
      </c>
      <c r="R61" s="81" t="str">
        <f t="shared" si="10"/>
        <v/>
      </c>
      <c r="S61" s="81" t="str">
        <f t="shared" si="10"/>
        <v/>
      </c>
      <c r="T61" s="81" t="str">
        <f t="shared" si="10"/>
        <v/>
      </c>
      <c r="U61" s="81" t="str">
        <f t="shared" si="10"/>
        <v/>
      </c>
      <c r="V61" s="81" t="str">
        <f t="shared" si="10"/>
        <v/>
      </c>
      <c r="W61" s="81" t="str">
        <f t="shared" si="10"/>
        <v/>
      </c>
      <c r="X61" s="81" t="str">
        <f t="shared" si="10"/>
        <v/>
      </c>
      <c r="Y61" s="81" t="str">
        <f t="shared" si="10"/>
        <v/>
      </c>
      <c r="Z61" s="81" t="str">
        <f t="shared" si="10"/>
        <v/>
      </c>
      <c r="AA61" s="81" t="str">
        <f t="shared" si="10"/>
        <v/>
      </c>
      <c r="AB61" s="81" t="str">
        <f t="shared" si="10"/>
        <v/>
      </c>
      <c r="AC61" s="81" t="str">
        <f t="shared" si="10"/>
        <v/>
      </c>
      <c r="AD61" s="81" t="str">
        <f t="shared" si="10"/>
        <v/>
      </c>
      <c r="AE61" s="81" t="str">
        <f t="shared" si="10"/>
        <v/>
      </c>
      <c r="AF61" s="81" t="str">
        <f t="shared" si="10"/>
        <v/>
      </c>
      <c r="AG61" s="81" t="str">
        <f t="shared" si="10"/>
        <v/>
      </c>
      <c r="AH61" s="81" t="str">
        <f t="shared" si="10"/>
        <v/>
      </c>
      <c r="AI61" s="81" t="str">
        <f t="shared" si="10"/>
        <v/>
      </c>
      <c r="AJ61" s="81" t="str">
        <f t="shared" si="10"/>
        <v/>
      </c>
      <c r="AK61" s="81" t="str">
        <f t="shared" si="10"/>
        <v/>
      </c>
      <c r="AL61" s="151"/>
      <c r="AM61" s="151"/>
      <c r="AN61" s="151"/>
      <c r="AO61" s="156"/>
      <c r="AP61" s="154"/>
      <c r="AQ61" s="136"/>
    </row>
    <row r="62" spans="1:43" ht="20.25" hidden="1" customHeight="1" x14ac:dyDescent="0.4">
      <c r="A62" s="115" t="s">
        <v>80</v>
      </c>
      <c r="B62" s="117">
        <f>AL62</f>
        <v>0</v>
      </c>
      <c r="C62" s="117">
        <f>AL64</f>
        <v>0</v>
      </c>
      <c r="E62" s="137" t="s">
        <v>7</v>
      </c>
      <c r="F62" s="90" t="s">
        <v>15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77">
        <f>COUNTIFS(G60:AK60,"&gt;="&amp;H$5,G60:AK60,"&lt;="&amp;P$5,G62:AK62,"〇")</f>
        <v>0</v>
      </c>
      <c r="AM62" s="138">
        <f>IFERROR(AL63/AL62,0)</f>
        <v>0</v>
      </c>
      <c r="AN62" s="139" t="str">
        <f>IF(AND(AL62=0,AL63=0),"対象外",
IF(B61=0,"対象外",
IF(AND(B61/AL62&lt;0.285,AL63&gt;=B61),"〇",
IF(AM62&lt;0.285,"×","〇"))))</f>
        <v>対象外</v>
      </c>
      <c r="AO62" s="157"/>
      <c r="AP62" s="142"/>
      <c r="AQ62" s="140" t="s">
        <v>100</v>
      </c>
    </row>
    <row r="63" spans="1:43" ht="20.25" hidden="1" customHeight="1" thickBot="1" x14ac:dyDescent="0.45">
      <c r="A63" s="115" t="s">
        <v>81</v>
      </c>
      <c r="B63" s="115">
        <f>AL63</f>
        <v>0</v>
      </c>
      <c r="C63" s="115">
        <f>AL65</f>
        <v>0</v>
      </c>
      <c r="E63" s="128"/>
      <c r="F63" s="27" t="s">
        <v>18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>
        <f>COUNTIFS(G60:AK60,"&gt;="&amp;H$5,G60:AK60,"&lt;="&amp;P$5,G63:AK63,"&lt;&gt;"&amp;"")</f>
        <v>0</v>
      </c>
      <c r="AM63" s="130"/>
      <c r="AN63" s="132"/>
      <c r="AO63" s="158"/>
      <c r="AP63" s="143"/>
      <c r="AQ63" s="141"/>
    </row>
    <row r="64" spans="1:43" ht="20.25" hidden="1" customHeight="1" thickTop="1" x14ac:dyDescent="0.4">
      <c r="A64" s="115" t="s">
        <v>74</v>
      </c>
      <c r="B64" s="118" t="str">
        <f>AN62</f>
        <v>対象外</v>
      </c>
      <c r="C64" s="118" t="str">
        <f>AN64</f>
        <v>対象外</v>
      </c>
      <c r="E64" s="127" t="s">
        <v>8</v>
      </c>
      <c r="F64" s="31" t="s">
        <v>15</v>
      </c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89">
        <f>COUNTIFS(G60:AK60,"&gt;="&amp;H$5,G60:AK60,"&lt;="&amp;P$5,G64:AK64,"〇")</f>
        <v>0</v>
      </c>
      <c r="AM64" s="129">
        <f>IFERROR(AL65/AL64,0)</f>
        <v>0</v>
      </c>
      <c r="AN64" s="131" t="str">
        <f>IF(AND(AL64=0,AL65=0),"対象外",
IF(C61=0,"対象外",
IF(AND(C61/AL64&lt;0.285,AL65&gt;=C61),"〇",
IF(AM64&lt;0.285,"×","〇"))))</f>
        <v>対象外</v>
      </c>
      <c r="AO64" s="159" t="str">
        <f>C66</f>
        <v>対象外</v>
      </c>
      <c r="AP64" s="144" t="str">
        <f>IF(AN64="対象外","－",
IF(AN64="×","×",
IF(AND(COUNTIFS(G62:AK62,"〇",G63:AK63,"●",G64:AK64,"〇")=COUNTIFS(G63:AK63,"●",G64:AK64,"〇",G65:AK65,"●"),COUNTIF(G65:AK65,"●")&gt;0),"〇",
IF(AND(COUNTIF(G63:AK63,"●")=0,COUNTIF(G65:AK65,"●")=0,AN64="〇"),"〇","×"))))</f>
        <v>－</v>
      </c>
      <c r="AQ64" s="133" t="s">
        <v>64</v>
      </c>
    </row>
    <row r="65" spans="1:43" ht="20.25" hidden="1" customHeight="1" thickBot="1" x14ac:dyDescent="0.45">
      <c r="A65" s="115" t="s">
        <v>89</v>
      </c>
      <c r="B65" s="118"/>
      <c r="C65" s="118" t="str">
        <f>IF(C59="","",AP64)</f>
        <v/>
      </c>
      <c r="E65" s="128"/>
      <c r="F65" s="27" t="s">
        <v>18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>
        <f>COUNTIFS(G60:AK60,"&gt;="&amp;H$5,G60:AK60,"&lt;="&amp;P$5,G65:AK65,"&lt;&gt;"&amp;"")</f>
        <v>0</v>
      </c>
      <c r="AM65" s="130"/>
      <c r="AN65" s="132"/>
      <c r="AO65" s="160"/>
      <c r="AP65" s="145"/>
      <c r="AQ65" s="134"/>
    </row>
    <row r="66" spans="1:43" ht="42" hidden="1" customHeight="1" thickTop="1" thickBot="1" x14ac:dyDescent="0.45">
      <c r="A66" s="119" t="s">
        <v>90</v>
      </c>
      <c r="C66" s="123" t="str">
        <f>IF(OR(C59="",AN64="対象外"),"対象外",IF(AND(COUNTIFS(G62:AK62,"〇",G63:AK63,"●",G64:AK64,"〇")=COUNTIFS(G63:AK63,"●",G64:AK64,"〇",G65:AK65,"●"),COUNTIF(G65:AK65,"●")&gt;0),"〇","×"))</f>
        <v>対象外</v>
      </c>
      <c r="E66" s="87" t="s">
        <v>27</v>
      </c>
      <c r="F66" s="82"/>
      <c r="G66" s="84"/>
      <c r="H66" s="84"/>
      <c r="I66" s="84"/>
      <c r="J66" s="84"/>
      <c r="K66" s="84"/>
      <c r="L66" s="84"/>
      <c r="M66" s="84"/>
      <c r="N66" s="84"/>
      <c r="O66" s="83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121"/>
      <c r="AL66" s="93"/>
      <c r="AM66" s="94"/>
      <c r="AN66" s="94"/>
      <c r="AO66" s="94"/>
      <c r="AP66" s="95"/>
      <c r="AQ66" s="85" t="s">
        <v>46</v>
      </c>
    </row>
    <row r="67" spans="1:43" ht="20.25" hidden="1" customHeight="1" x14ac:dyDescent="0.4">
      <c r="E67" s="76"/>
      <c r="F67" s="4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6"/>
      <c r="AL67" s="72"/>
      <c r="AM67" s="73"/>
    </row>
    <row r="68" spans="1:43" ht="20.25" hidden="1" customHeight="1" thickBot="1" x14ac:dyDescent="0.45">
      <c r="A68" s="115" t="s">
        <v>78</v>
      </c>
      <c r="B68" s="115" t="str">
        <f>IF(C68="","",IF(C59=12,B59+1,B59))</f>
        <v/>
      </c>
      <c r="C68" s="120" t="str">
        <f>IF(C59="","",IF(DATE(IF(C59=12,B59+1,B59),IF(C59=12,1,C59+1),1)&gt;P$5,"",IF(C59=12,1,C59+1)))</f>
        <v/>
      </c>
      <c r="E68" s="73" t="str">
        <f>IF(B68="","","令和"&amp;B68-2018&amp;"年"&amp;C68&amp;"月")</f>
        <v/>
      </c>
      <c r="G68" s="74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3"/>
      <c r="AL68" s="72"/>
      <c r="AM68" s="73"/>
    </row>
    <row r="69" spans="1:43" ht="20.25" hidden="1" customHeight="1" x14ac:dyDescent="0.4">
      <c r="E69" s="146"/>
      <c r="F69" s="147"/>
      <c r="G69" s="77" t="str">
        <f>IF($B68="","",DATE($B68,$C68,1))</f>
        <v/>
      </c>
      <c r="H69" s="77" t="str">
        <f>IF($B68="","",DATE($B68,$C68,2))</f>
        <v/>
      </c>
      <c r="I69" s="77" t="str">
        <f>IF($B68="","",DATE($B68,$C68,3))</f>
        <v/>
      </c>
      <c r="J69" s="77" t="str">
        <f>IF($B68="","",DATE($B68,$C68,4))</f>
        <v/>
      </c>
      <c r="K69" s="77" t="str">
        <f>IF($B68="","",DATE($B68,$C68,5))</f>
        <v/>
      </c>
      <c r="L69" s="77" t="str">
        <f>IF($B68="","",DATE($B68,$C68,6))</f>
        <v/>
      </c>
      <c r="M69" s="77" t="str">
        <f>IF($B68="","",DATE($B68,$C68,7))</f>
        <v/>
      </c>
      <c r="N69" s="77" t="str">
        <f>IF($B68="","",DATE($B68,$C68,8))</f>
        <v/>
      </c>
      <c r="O69" s="77" t="str">
        <f>IF($B68="","",DATE($B68,$C68,9))</f>
        <v/>
      </c>
      <c r="P69" s="77" t="str">
        <f>IF($B68="","",DATE($B68,$C68,10))</f>
        <v/>
      </c>
      <c r="Q69" s="77" t="str">
        <f>IF($B68="","",DATE($B68,$C68,11))</f>
        <v/>
      </c>
      <c r="R69" s="77" t="str">
        <f>IF($B68="","",DATE($B68,$C68,12))</f>
        <v/>
      </c>
      <c r="S69" s="77" t="str">
        <f>IF($B68="","",DATE($B68,$C68,13))</f>
        <v/>
      </c>
      <c r="T69" s="77" t="str">
        <f>IF($B68="","",DATE($B68,$C68,14))</f>
        <v/>
      </c>
      <c r="U69" s="77" t="str">
        <f>IF($B68="","",DATE($B68,$C68,15))</f>
        <v/>
      </c>
      <c r="V69" s="77" t="str">
        <f>IF($B68="","",DATE($B68,$C68,16))</f>
        <v/>
      </c>
      <c r="W69" s="77" t="str">
        <f>IF($B68="","",DATE($B68,$C68,17))</f>
        <v/>
      </c>
      <c r="X69" s="77" t="str">
        <f>IF($B68="","",DATE($B68,$C68,18))</f>
        <v/>
      </c>
      <c r="Y69" s="77" t="str">
        <f>IF($B68="","",DATE($B68,$C68,19))</f>
        <v/>
      </c>
      <c r="Z69" s="77" t="str">
        <f>IF($B68="","",DATE($B68,$C68,20))</f>
        <v/>
      </c>
      <c r="AA69" s="77" t="str">
        <f>IF($B68="","",DATE($B68,$C68,21))</f>
        <v/>
      </c>
      <c r="AB69" s="77" t="str">
        <f>IF($B68="","",DATE($B68,$C68,22))</f>
        <v/>
      </c>
      <c r="AC69" s="77" t="str">
        <f>IF($B68="","",DATE($B68,$C68,23))</f>
        <v/>
      </c>
      <c r="AD69" s="77" t="str">
        <f>IF($B68="","",DATE($B68,$C68,24))</f>
        <v/>
      </c>
      <c r="AE69" s="77" t="str">
        <f>IF($B68="","",DATE($B68,$C68,25))</f>
        <v/>
      </c>
      <c r="AF69" s="77" t="str">
        <f>IF($B68="","",DATE($B68,$C68,26))</f>
        <v/>
      </c>
      <c r="AG69" s="77" t="str">
        <f>IF($B68="","",DATE($B68,$C68,27))</f>
        <v/>
      </c>
      <c r="AH69" s="77" t="str">
        <f>IF($B68="","",DATE($B68,$C68,28))</f>
        <v/>
      </c>
      <c r="AI69" s="77" t="str">
        <f>IF($B68="","",IF(MONTH(DATE($B68,$C68,29))=$C68,DATE($B68,$C68,29),""))</f>
        <v/>
      </c>
      <c r="AJ69" s="77" t="str">
        <f>IF($B68="","",IF(MONTH(DATE($B68,$C68,30))=$C68,DATE($B68,$C68,30),""))</f>
        <v/>
      </c>
      <c r="AK69" s="77" t="str">
        <f>IF($B68="","",IF(MONTH(DATE($B68,$C68,31))=$C68,DATE($B68,$C68,31),""))</f>
        <v/>
      </c>
      <c r="AL69" s="150" t="s">
        <v>16</v>
      </c>
      <c r="AM69" s="150" t="s">
        <v>11</v>
      </c>
      <c r="AN69" s="152" t="s">
        <v>83</v>
      </c>
      <c r="AO69" s="155" t="s">
        <v>93</v>
      </c>
      <c r="AP69" s="153" t="s">
        <v>82</v>
      </c>
      <c r="AQ69" s="135" t="s">
        <v>27</v>
      </c>
    </row>
    <row r="70" spans="1:43" ht="20.25" hidden="1" customHeight="1" thickBot="1" x14ac:dyDescent="0.45">
      <c r="A70" s="115" t="s">
        <v>75</v>
      </c>
      <c r="B70" s="115">
        <f>COUNTIFS(G69:AK69,"&gt;="&amp;H$5,G69:AK69,"&lt;="&amp;P$5,G70:AK70,"土",G71:AK71,"〇")+COUNTIFS(G69:AK69,"&gt;="&amp;H$5,G69:AK69,"&lt;="&amp;P$5,G70:AK70,"日",G71:AK71,"〇")</f>
        <v>0</v>
      </c>
      <c r="C70" s="115">
        <f>COUNTIFS(G69:AK69,"&gt;="&amp;H$5,G69:AK69,"&lt;="&amp;P$5,G70:AK70,"土",G73:AK73,"〇")+COUNTIFS(G69:AK69,"&gt;="&amp;H$5,G69:AK69,"&lt;="&amp;P$5,G70:AK70,"日",G73:AK73,"〇")</f>
        <v>0</v>
      </c>
      <c r="E70" s="148"/>
      <c r="F70" s="149"/>
      <c r="G70" s="81" t="str">
        <f>IFERROR(IF(WEEKDAY(G69,1)=1,"日",IF(WEEKDAY(G69,1)=2,"月",IF(WEEKDAY(G69,1)=3,"火",IF(WEEKDAY(G69,1)=4,"水",IF(WEEKDAY(G69,1)=5,"木",IF(WEEKDAY(G69,1)=6,"金","土")))))),"")</f>
        <v/>
      </c>
      <c r="H70" s="81" t="str">
        <f t="shared" ref="H70:N70" si="11">IFERROR(IF(WEEKDAY(H69,1)=1,"日",IF(WEEKDAY(H69,1)=2,"月",IF(WEEKDAY(H69,1)=3,"火",IF(WEEKDAY(H69,1)=4,"水",IF(WEEKDAY(H69,1)=5,"木",IF(WEEKDAY(H69,1)=6,"金","土")))))),"")</f>
        <v/>
      </c>
      <c r="I70" s="81" t="str">
        <f t="shared" si="11"/>
        <v/>
      </c>
      <c r="J70" s="81" t="str">
        <f t="shared" si="11"/>
        <v/>
      </c>
      <c r="K70" s="81" t="str">
        <f t="shared" si="11"/>
        <v/>
      </c>
      <c r="L70" s="81" t="str">
        <f t="shared" si="11"/>
        <v/>
      </c>
      <c r="M70" s="81" t="str">
        <f t="shared" si="11"/>
        <v/>
      </c>
      <c r="N70" s="81" t="str">
        <f t="shared" si="11"/>
        <v/>
      </c>
      <c r="O70" s="81" t="str">
        <f>IFERROR(IF(WEEKDAY(O69,1)=1,"日",IF(WEEKDAY(O69,1)=2,"月",IF(WEEKDAY(O69,1)=3,"火",IF(WEEKDAY(O69,1)=4,"水",IF(WEEKDAY(O69,1)=5,"木",IF(WEEKDAY(O69,1)=6,"金","土")))))),"")</f>
        <v/>
      </c>
      <c r="P70" s="81" t="str">
        <f t="shared" ref="P70:AK70" si="12">IFERROR(IF(WEEKDAY(P69,1)=1,"日",IF(WEEKDAY(P69,1)=2,"月",IF(WEEKDAY(P69,1)=3,"火",IF(WEEKDAY(P69,1)=4,"水",IF(WEEKDAY(P69,1)=5,"木",IF(WEEKDAY(P69,1)=6,"金","土")))))),"")</f>
        <v/>
      </c>
      <c r="Q70" s="81" t="str">
        <f t="shared" si="12"/>
        <v/>
      </c>
      <c r="R70" s="81" t="str">
        <f t="shared" si="12"/>
        <v/>
      </c>
      <c r="S70" s="81" t="str">
        <f t="shared" si="12"/>
        <v/>
      </c>
      <c r="T70" s="81" t="str">
        <f t="shared" si="12"/>
        <v/>
      </c>
      <c r="U70" s="81" t="str">
        <f t="shared" si="12"/>
        <v/>
      </c>
      <c r="V70" s="81" t="str">
        <f t="shared" si="12"/>
        <v/>
      </c>
      <c r="W70" s="81" t="str">
        <f t="shared" si="12"/>
        <v/>
      </c>
      <c r="X70" s="81" t="str">
        <f t="shared" si="12"/>
        <v/>
      </c>
      <c r="Y70" s="81" t="str">
        <f t="shared" si="12"/>
        <v/>
      </c>
      <c r="Z70" s="81" t="str">
        <f t="shared" si="12"/>
        <v/>
      </c>
      <c r="AA70" s="81" t="str">
        <f t="shared" si="12"/>
        <v/>
      </c>
      <c r="AB70" s="81" t="str">
        <f t="shared" si="12"/>
        <v/>
      </c>
      <c r="AC70" s="81" t="str">
        <f t="shared" si="12"/>
        <v/>
      </c>
      <c r="AD70" s="81" t="str">
        <f t="shared" si="12"/>
        <v/>
      </c>
      <c r="AE70" s="81" t="str">
        <f t="shared" si="12"/>
        <v/>
      </c>
      <c r="AF70" s="81" t="str">
        <f t="shared" si="12"/>
        <v/>
      </c>
      <c r="AG70" s="81" t="str">
        <f t="shared" si="12"/>
        <v/>
      </c>
      <c r="AH70" s="81" t="str">
        <f t="shared" si="12"/>
        <v/>
      </c>
      <c r="AI70" s="81" t="str">
        <f t="shared" si="12"/>
        <v/>
      </c>
      <c r="AJ70" s="81" t="str">
        <f t="shared" si="12"/>
        <v/>
      </c>
      <c r="AK70" s="81" t="str">
        <f t="shared" si="12"/>
        <v/>
      </c>
      <c r="AL70" s="151"/>
      <c r="AM70" s="151"/>
      <c r="AN70" s="151"/>
      <c r="AO70" s="156"/>
      <c r="AP70" s="154"/>
      <c r="AQ70" s="136"/>
    </row>
    <row r="71" spans="1:43" ht="20.25" hidden="1" customHeight="1" x14ac:dyDescent="0.4">
      <c r="A71" s="115" t="s">
        <v>80</v>
      </c>
      <c r="B71" s="117">
        <f>AL71</f>
        <v>0</v>
      </c>
      <c r="C71" s="117">
        <f>AL73</f>
        <v>0</v>
      </c>
      <c r="E71" s="137" t="s">
        <v>7</v>
      </c>
      <c r="F71" s="90" t="s">
        <v>15</v>
      </c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77">
        <f>COUNTIFS(G69:AK69,"&gt;="&amp;H$5,G69:AK69,"&lt;="&amp;P$5,G71:AK71,"〇")</f>
        <v>0</v>
      </c>
      <c r="AM71" s="138">
        <f>IFERROR(AL72/AL71,0)</f>
        <v>0</v>
      </c>
      <c r="AN71" s="139" t="str">
        <f>IF(AND(AL71=0,AL72=0),"対象外",
IF(B70=0,"対象外",
IF(AND(B70/AL71&lt;0.285,AL72&gt;=B70),"〇",
IF(AM71&lt;0.285,"×","〇"))))</f>
        <v>対象外</v>
      </c>
      <c r="AO71" s="157"/>
      <c r="AP71" s="142"/>
      <c r="AQ71" s="140" t="s">
        <v>100</v>
      </c>
    </row>
    <row r="72" spans="1:43" ht="20.25" hidden="1" customHeight="1" thickBot="1" x14ac:dyDescent="0.45">
      <c r="A72" s="115" t="s">
        <v>81</v>
      </c>
      <c r="B72" s="115">
        <f>AL72</f>
        <v>0</v>
      </c>
      <c r="C72" s="115">
        <f>AL74</f>
        <v>0</v>
      </c>
      <c r="E72" s="128"/>
      <c r="F72" s="27" t="s">
        <v>18</v>
      </c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>
        <f>COUNTIFS(G69:AK69,"&gt;="&amp;H$5,G69:AK69,"&lt;="&amp;P$5,G72:AK72,"&lt;&gt;"&amp;"")</f>
        <v>0</v>
      </c>
      <c r="AM72" s="130"/>
      <c r="AN72" s="132"/>
      <c r="AO72" s="158"/>
      <c r="AP72" s="143"/>
      <c r="AQ72" s="141"/>
    </row>
    <row r="73" spans="1:43" ht="20.25" hidden="1" customHeight="1" thickTop="1" x14ac:dyDescent="0.4">
      <c r="A73" s="115" t="s">
        <v>74</v>
      </c>
      <c r="B73" s="118" t="str">
        <f>AN71</f>
        <v>対象外</v>
      </c>
      <c r="C73" s="118" t="str">
        <f>AN73</f>
        <v>対象外</v>
      </c>
      <c r="E73" s="127" t="s">
        <v>8</v>
      </c>
      <c r="F73" s="31" t="s">
        <v>15</v>
      </c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89">
        <f>COUNTIFS(G69:AK69,"&gt;="&amp;H$5,G69:AK69,"&lt;="&amp;P$5,G73:AK73,"〇")</f>
        <v>0</v>
      </c>
      <c r="AM73" s="129">
        <f>IFERROR(AL74/AL73,0)</f>
        <v>0</v>
      </c>
      <c r="AN73" s="131" t="str">
        <f>IF(AND(AL73=0,AL74=0),"対象外",
IF(C70=0,"対象外",
IF(AND(C70/AL73&lt;0.285,AL74&gt;=C70),"〇",
IF(AM73&lt;0.285,"×","〇"))))</f>
        <v>対象外</v>
      </c>
      <c r="AO73" s="159" t="str">
        <f>C75</f>
        <v>対象外</v>
      </c>
      <c r="AP73" s="144" t="str">
        <f>IF(AN73="対象外","－",
IF(AN73="×","×",
IF(AND(COUNTIFS(G71:AK71,"〇",G72:AK72,"●",G73:AK73,"〇")=COUNTIFS(G72:AK72,"●",G73:AK73,"〇",G74:AK74,"●"),COUNTIF(G74:AK74,"●")&gt;0),"〇",
IF(AND(COUNTIF(G72:AK72,"●")=0,COUNTIF(G74:AK74,"●")=0,AN73="〇"),"〇","×"))))</f>
        <v>－</v>
      </c>
      <c r="AQ73" s="133" t="s">
        <v>64</v>
      </c>
    </row>
    <row r="74" spans="1:43" ht="20.25" hidden="1" customHeight="1" thickBot="1" x14ac:dyDescent="0.45">
      <c r="A74" s="115" t="s">
        <v>89</v>
      </c>
      <c r="B74" s="118"/>
      <c r="C74" s="118" t="str">
        <f>IF(C68="","",AP73)</f>
        <v/>
      </c>
      <c r="E74" s="128"/>
      <c r="F74" s="27" t="s">
        <v>18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>
        <f>COUNTIFS(G69:AK69,"&gt;="&amp;H$5,G69:AK69,"&lt;="&amp;P$5,G74:AK74,"&lt;&gt;"&amp;"")</f>
        <v>0</v>
      </c>
      <c r="AM74" s="130"/>
      <c r="AN74" s="132"/>
      <c r="AO74" s="160"/>
      <c r="AP74" s="145"/>
      <c r="AQ74" s="134"/>
    </row>
    <row r="75" spans="1:43" ht="42" hidden="1" customHeight="1" thickTop="1" thickBot="1" x14ac:dyDescent="0.45">
      <c r="A75" s="119" t="s">
        <v>90</v>
      </c>
      <c r="C75" s="123" t="str">
        <f>IF(OR(C68="",AN73="対象外"),"対象外",IF(AND(COUNTIFS(G71:AK71,"〇",G72:AK72,"●",G73:AK73,"〇")=COUNTIFS(G72:AK72,"●",G73:AK73,"〇",G74:AK74,"●"),COUNTIF(G74:AK74,"●")&gt;0),"〇","×"))</f>
        <v>対象外</v>
      </c>
      <c r="E75" s="87" t="s">
        <v>27</v>
      </c>
      <c r="F75" s="82"/>
      <c r="G75" s="84"/>
      <c r="H75" s="84"/>
      <c r="I75" s="84"/>
      <c r="J75" s="84"/>
      <c r="K75" s="84"/>
      <c r="L75" s="84"/>
      <c r="M75" s="84"/>
      <c r="N75" s="84"/>
      <c r="O75" s="83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121"/>
      <c r="AL75" s="93"/>
      <c r="AM75" s="94"/>
      <c r="AN75" s="94"/>
      <c r="AO75" s="94"/>
      <c r="AP75" s="95"/>
      <c r="AQ75" s="85" t="s">
        <v>46</v>
      </c>
    </row>
    <row r="76" spans="1:43" ht="20.25" hidden="1" customHeight="1" x14ac:dyDescent="0.4">
      <c r="E76" s="76"/>
      <c r="F76" s="4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6"/>
      <c r="AL76" s="72"/>
      <c r="AM76" s="73"/>
    </row>
    <row r="77" spans="1:43" ht="20.25" hidden="1" customHeight="1" thickBot="1" x14ac:dyDescent="0.45">
      <c r="A77" s="115" t="s">
        <v>78</v>
      </c>
      <c r="B77" s="115" t="str">
        <f>IF(C77="","",IF(C68=12,B68+1,B68))</f>
        <v/>
      </c>
      <c r="C77" s="120" t="str">
        <f>IF(C68="","",IF(DATE(IF(C68=12,B68+1,B68),IF(C68=12,1,C68+1),1)&gt;P$5,"",IF(C68=12,1,C68+1)))</f>
        <v/>
      </c>
      <c r="E77" s="73" t="str">
        <f>IF(B77="","","令和"&amp;B77-2018&amp;"年"&amp;C77&amp;"月")</f>
        <v/>
      </c>
      <c r="G77" s="74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3"/>
      <c r="AL77" s="72"/>
      <c r="AM77" s="73"/>
    </row>
    <row r="78" spans="1:43" ht="20.25" hidden="1" customHeight="1" x14ac:dyDescent="0.4">
      <c r="E78" s="146"/>
      <c r="F78" s="147"/>
      <c r="G78" s="77" t="str">
        <f>IF($B77="","",DATE($B77,$C77,1))</f>
        <v/>
      </c>
      <c r="H78" s="77" t="str">
        <f>IF($B77="","",DATE($B77,$C77,2))</f>
        <v/>
      </c>
      <c r="I78" s="77" t="str">
        <f>IF($B77="","",DATE($B77,$C77,3))</f>
        <v/>
      </c>
      <c r="J78" s="77" t="str">
        <f>IF($B77="","",DATE($B77,$C77,4))</f>
        <v/>
      </c>
      <c r="K78" s="77" t="str">
        <f>IF($B77="","",DATE($B77,$C77,5))</f>
        <v/>
      </c>
      <c r="L78" s="77" t="str">
        <f>IF($B77="","",DATE($B77,$C77,6))</f>
        <v/>
      </c>
      <c r="M78" s="77" t="str">
        <f>IF($B77="","",DATE($B77,$C77,7))</f>
        <v/>
      </c>
      <c r="N78" s="77" t="str">
        <f>IF($B77="","",DATE($B77,$C77,8))</f>
        <v/>
      </c>
      <c r="O78" s="77" t="str">
        <f>IF($B77="","",DATE($B77,$C77,9))</f>
        <v/>
      </c>
      <c r="P78" s="77" t="str">
        <f>IF($B77="","",DATE($B77,$C77,10))</f>
        <v/>
      </c>
      <c r="Q78" s="77" t="str">
        <f>IF($B77="","",DATE($B77,$C77,11))</f>
        <v/>
      </c>
      <c r="R78" s="77" t="str">
        <f>IF($B77="","",DATE($B77,$C77,12))</f>
        <v/>
      </c>
      <c r="S78" s="77" t="str">
        <f>IF($B77="","",DATE($B77,$C77,13))</f>
        <v/>
      </c>
      <c r="T78" s="77" t="str">
        <f>IF($B77="","",DATE($B77,$C77,14))</f>
        <v/>
      </c>
      <c r="U78" s="77" t="str">
        <f>IF($B77="","",DATE($B77,$C77,15))</f>
        <v/>
      </c>
      <c r="V78" s="77" t="str">
        <f>IF($B77="","",DATE($B77,$C77,16))</f>
        <v/>
      </c>
      <c r="W78" s="77" t="str">
        <f>IF($B77="","",DATE($B77,$C77,17))</f>
        <v/>
      </c>
      <c r="X78" s="77" t="str">
        <f>IF($B77="","",DATE($B77,$C77,18))</f>
        <v/>
      </c>
      <c r="Y78" s="77" t="str">
        <f>IF($B77="","",DATE($B77,$C77,19))</f>
        <v/>
      </c>
      <c r="Z78" s="77" t="str">
        <f>IF($B77="","",DATE($B77,$C77,20))</f>
        <v/>
      </c>
      <c r="AA78" s="77" t="str">
        <f>IF($B77="","",DATE($B77,$C77,21))</f>
        <v/>
      </c>
      <c r="AB78" s="77" t="str">
        <f>IF($B77="","",DATE($B77,$C77,22))</f>
        <v/>
      </c>
      <c r="AC78" s="77" t="str">
        <f>IF($B77="","",DATE($B77,$C77,23))</f>
        <v/>
      </c>
      <c r="AD78" s="77" t="str">
        <f>IF($B77="","",DATE($B77,$C77,24))</f>
        <v/>
      </c>
      <c r="AE78" s="77" t="str">
        <f>IF($B77="","",DATE($B77,$C77,25))</f>
        <v/>
      </c>
      <c r="AF78" s="77" t="str">
        <f>IF($B77="","",DATE($B77,$C77,26))</f>
        <v/>
      </c>
      <c r="AG78" s="77" t="str">
        <f>IF($B77="","",DATE($B77,$C77,27))</f>
        <v/>
      </c>
      <c r="AH78" s="77" t="str">
        <f>IF($B77="","",DATE($B77,$C77,28))</f>
        <v/>
      </c>
      <c r="AI78" s="77" t="str">
        <f>IF($B77="","",IF(MONTH(DATE($B77,$C77,29))=$C77,DATE($B77,$C77,29),""))</f>
        <v/>
      </c>
      <c r="AJ78" s="77" t="str">
        <f>IF($B77="","",IF(MONTH(DATE($B77,$C77,30))=$C77,DATE($B77,$C77,30),""))</f>
        <v/>
      </c>
      <c r="AK78" s="77" t="str">
        <f>IF($B77="","",IF(MONTH(DATE($B77,$C77,31))=$C77,DATE($B77,$C77,31),""))</f>
        <v/>
      </c>
      <c r="AL78" s="150" t="s">
        <v>16</v>
      </c>
      <c r="AM78" s="150" t="s">
        <v>11</v>
      </c>
      <c r="AN78" s="152" t="s">
        <v>83</v>
      </c>
      <c r="AO78" s="155" t="s">
        <v>93</v>
      </c>
      <c r="AP78" s="153" t="s">
        <v>82</v>
      </c>
      <c r="AQ78" s="135" t="s">
        <v>27</v>
      </c>
    </row>
    <row r="79" spans="1:43" ht="20.25" hidden="1" customHeight="1" thickBot="1" x14ac:dyDescent="0.45">
      <c r="A79" s="115" t="s">
        <v>75</v>
      </c>
      <c r="B79" s="115">
        <f>COUNTIFS(G78:AK78,"&gt;="&amp;H$5,G78:AK78,"&lt;="&amp;P$5,G79:AK79,"土",G80:AK80,"〇")+COUNTIFS(G78:AK78,"&gt;="&amp;H$5,G78:AK78,"&lt;="&amp;P$5,G79:AK79,"日",G80:AK80,"〇")</f>
        <v>0</v>
      </c>
      <c r="C79" s="115">
        <f>COUNTIFS(G78:AK78,"&gt;="&amp;H$5,G78:AK78,"&lt;="&amp;P$5,G79:AK79,"土",G82:AK82,"〇")+COUNTIFS(G78:AK78,"&gt;="&amp;H$5,G78:AK78,"&lt;="&amp;P$5,G79:AK79,"日",G82:AK82,"〇")</f>
        <v>0</v>
      </c>
      <c r="E79" s="148"/>
      <c r="F79" s="149"/>
      <c r="G79" s="81" t="str">
        <f>IFERROR(IF(WEEKDAY(G78,1)=1,"日",IF(WEEKDAY(G78,1)=2,"月",IF(WEEKDAY(G78,1)=3,"火",IF(WEEKDAY(G78,1)=4,"水",IF(WEEKDAY(G78,1)=5,"木",IF(WEEKDAY(G78,1)=6,"金","土")))))),"")</f>
        <v/>
      </c>
      <c r="H79" s="81" t="str">
        <f t="shared" ref="H79:N79" si="13">IFERROR(IF(WEEKDAY(H78,1)=1,"日",IF(WEEKDAY(H78,1)=2,"月",IF(WEEKDAY(H78,1)=3,"火",IF(WEEKDAY(H78,1)=4,"水",IF(WEEKDAY(H78,1)=5,"木",IF(WEEKDAY(H78,1)=6,"金","土")))))),"")</f>
        <v/>
      </c>
      <c r="I79" s="81" t="str">
        <f t="shared" si="13"/>
        <v/>
      </c>
      <c r="J79" s="81" t="str">
        <f t="shared" si="13"/>
        <v/>
      </c>
      <c r="K79" s="81" t="str">
        <f t="shared" si="13"/>
        <v/>
      </c>
      <c r="L79" s="81" t="str">
        <f t="shared" si="13"/>
        <v/>
      </c>
      <c r="M79" s="81" t="str">
        <f t="shared" si="13"/>
        <v/>
      </c>
      <c r="N79" s="81" t="str">
        <f t="shared" si="13"/>
        <v/>
      </c>
      <c r="O79" s="81" t="str">
        <f>IFERROR(IF(WEEKDAY(O78,1)=1,"日",IF(WEEKDAY(O78,1)=2,"月",IF(WEEKDAY(O78,1)=3,"火",IF(WEEKDAY(O78,1)=4,"水",IF(WEEKDAY(O78,1)=5,"木",IF(WEEKDAY(O78,1)=6,"金","土")))))),"")</f>
        <v/>
      </c>
      <c r="P79" s="81" t="str">
        <f t="shared" ref="P79:AK79" si="14">IFERROR(IF(WEEKDAY(P78,1)=1,"日",IF(WEEKDAY(P78,1)=2,"月",IF(WEEKDAY(P78,1)=3,"火",IF(WEEKDAY(P78,1)=4,"水",IF(WEEKDAY(P78,1)=5,"木",IF(WEEKDAY(P78,1)=6,"金","土")))))),"")</f>
        <v/>
      </c>
      <c r="Q79" s="81" t="str">
        <f t="shared" si="14"/>
        <v/>
      </c>
      <c r="R79" s="81" t="str">
        <f t="shared" si="14"/>
        <v/>
      </c>
      <c r="S79" s="81" t="str">
        <f t="shared" si="14"/>
        <v/>
      </c>
      <c r="T79" s="81" t="str">
        <f t="shared" si="14"/>
        <v/>
      </c>
      <c r="U79" s="81" t="str">
        <f t="shared" si="14"/>
        <v/>
      </c>
      <c r="V79" s="81" t="str">
        <f t="shared" si="14"/>
        <v/>
      </c>
      <c r="W79" s="81" t="str">
        <f t="shared" si="14"/>
        <v/>
      </c>
      <c r="X79" s="81" t="str">
        <f t="shared" si="14"/>
        <v/>
      </c>
      <c r="Y79" s="81" t="str">
        <f t="shared" si="14"/>
        <v/>
      </c>
      <c r="Z79" s="81" t="str">
        <f t="shared" si="14"/>
        <v/>
      </c>
      <c r="AA79" s="81" t="str">
        <f t="shared" si="14"/>
        <v/>
      </c>
      <c r="AB79" s="81" t="str">
        <f t="shared" si="14"/>
        <v/>
      </c>
      <c r="AC79" s="81" t="str">
        <f t="shared" si="14"/>
        <v/>
      </c>
      <c r="AD79" s="81" t="str">
        <f t="shared" si="14"/>
        <v/>
      </c>
      <c r="AE79" s="81" t="str">
        <f t="shared" si="14"/>
        <v/>
      </c>
      <c r="AF79" s="81" t="str">
        <f t="shared" si="14"/>
        <v/>
      </c>
      <c r="AG79" s="81" t="str">
        <f t="shared" si="14"/>
        <v/>
      </c>
      <c r="AH79" s="81" t="str">
        <f t="shared" si="14"/>
        <v/>
      </c>
      <c r="AI79" s="81" t="str">
        <f t="shared" si="14"/>
        <v/>
      </c>
      <c r="AJ79" s="81" t="str">
        <f t="shared" si="14"/>
        <v/>
      </c>
      <c r="AK79" s="81" t="str">
        <f t="shared" si="14"/>
        <v/>
      </c>
      <c r="AL79" s="151"/>
      <c r="AM79" s="151"/>
      <c r="AN79" s="151"/>
      <c r="AO79" s="156"/>
      <c r="AP79" s="154"/>
      <c r="AQ79" s="136"/>
    </row>
    <row r="80" spans="1:43" ht="20.25" hidden="1" customHeight="1" x14ac:dyDescent="0.4">
      <c r="A80" s="115" t="s">
        <v>80</v>
      </c>
      <c r="B80" s="117">
        <f>AL80</f>
        <v>0</v>
      </c>
      <c r="C80" s="117">
        <f>AL82</f>
        <v>0</v>
      </c>
      <c r="E80" s="137" t="s">
        <v>7</v>
      </c>
      <c r="F80" s="90" t="s">
        <v>15</v>
      </c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77">
        <f>COUNTIFS(G78:AK78,"&gt;="&amp;H$5,G78:AK78,"&lt;="&amp;P$5,G80:AK80,"〇")</f>
        <v>0</v>
      </c>
      <c r="AM80" s="138">
        <f>IFERROR(AL81/AL80,0)</f>
        <v>0</v>
      </c>
      <c r="AN80" s="139" t="str">
        <f>IF(AND(AL80=0,AL81=0),"対象外",
IF(B79=0,"対象外",
IF(AND(B79/AL80&lt;0.285,AL81&gt;=B79),"〇",
IF(AM80&lt;0.285,"×","〇"))))</f>
        <v>対象外</v>
      </c>
      <c r="AO80" s="157"/>
      <c r="AP80" s="142"/>
      <c r="AQ80" s="140" t="s">
        <v>100</v>
      </c>
    </row>
    <row r="81" spans="1:43" ht="20.25" hidden="1" customHeight="1" thickBot="1" x14ac:dyDescent="0.45">
      <c r="A81" s="115" t="s">
        <v>81</v>
      </c>
      <c r="B81" s="115">
        <f>AL81</f>
        <v>0</v>
      </c>
      <c r="C81" s="115">
        <f>AL83</f>
        <v>0</v>
      </c>
      <c r="E81" s="128"/>
      <c r="F81" s="27" t="s">
        <v>18</v>
      </c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>
        <f>COUNTIFS(G78:AK78,"&gt;="&amp;H$5,G78:AK78,"&lt;="&amp;P$5,G81:AK81,"&lt;&gt;"&amp;"")</f>
        <v>0</v>
      </c>
      <c r="AM81" s="130"/>
      <c r="AN81" s="132"/>
      <c r="AO81" s="158"/>
      <c r="AP81" s="143"/>
      <c r="AQ81" s="141"/>
    </row>
    <row r="82" spans="1:43" ht="20.25" hidden="1" customHeight="1" thickTop="1" x14ac:dyDescent="0.4">
      <c r="A82" s="115" t="s">
        <v>74</v>
      </c>
      <c r="B82" s="118" t="str">
        <f>AN80</f>
        <v>対象外</v>
      </c>
      <c r="C82" s="118" t="str">
        <f>AN82</f>
        <v>対象外</v>
      </c>
      <c r="E82" s="127" t="s">
        <v>8</v>
      </c>
      <c r="F82" s="31" t="s">
        <v>15</v>
      </c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89">
        <f>COUNTIFS(G78:AK78,"&gt;="&amp;H$5,G78:AK78,"&lt;="&amp;P$5,G82:AK82,"〇")</f>
        <v>0</v>
      </c>
      <c r="AM82" s="129">
        <f>IFERROR(AL83/AL82,0)</f>
        <v>0</v>
      </c>
      <c r="AN82" s="131" t="str">
        <f>IF(AND(AL82=0,AL83=0),"対象外",
IF(C79=0,"対象外",
IF(AND(C79/AL82&lt;0.285,AL83&gt;=C79),"〇",
IF(AM82&lt;0.285,"×","〇"))))</f>
        <v>対象外</v>
      </c>
      <c r="AO82" s="159" t="str">
        <f>C84</f>
        <v>対象外</v>
      </c>
      <c r="AP82" s="144" t="str">
        <f>IF(AN82="対象外","－",
IF(AN82="×","×",
IF(AND(COUNTIFS(G80:AK80,"〇",G81:AK81,"●",G82:AK82,"〇")=COUNTIFS(G81:AK81,"●",G82:AK82,"〇",G83:AK83,"●"),COUNTIF(G83:AK83,"●")&gt;0),"〇",
IF(AND(COUNTIF(G81:AK81,"●")=0,COUNTIF(G83:AK83,"●")=0,AN82="〇"),"〇","×"))))</f>
        <v>－</v>
      </c>
      <c r="AQ82" s="133" t="s">
        <v>64</v>
      </c>
    </row>
    <row r="83" spans="1:43" ht="20.25" hidden="1" customHeight="1" thickBot="1" x14ac:dyDescent="0.45">
      <c r="A83" s="115" t="s">
        <v>89</v>
      </c>
      <c r="B83" s="118"/>
      <c r="C83" s="118" t="str">
        <f>IF(C77="","",AP82)</f>
        <v/>
      </c>
      <c r="E83" s="128"/>
      <c r="F83" s="27" t="s">
        <v>18</v>
      </c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>
        <f>COUNTIFS(G78:AK78,"&gt;="&amp;H$5,G78:AK78,"&lt;="&amp;P$5,G83:AK83,"&lt;&gt;"&amp;"")</f>
        <v>0</v>
      </c>
      <c r="AM83" s="130"/>
      <c r="AN83" s="132"/>
      <c r="AO83" s="160"/>
      <c r="AP83" s="145"/>
      <c r="AQ83" s="134"/>
    </row>
    <row r="84" spans="1:43" ht="42" hidden="1" customHeight="1" thickTop="1" thickBot="1" x14ac:dyDescent="0.45">
      <c r="A84" s="119" t="s">
        <v>90</v>
      </c>
      <c r="C84" s="123" t="str">
        <f>IF(OR(C77="",AN82="対象外"),"対象外",IF(AND(COUNTIFS(G80:AK80,"〇",G81:AK81,"●",G82:AK82,"〇")=COUNTIFS(G81:AK81,"●",G82:AK82,"〇",G83:AK83,"●"),COUNTIF(G83:AK83,"●")&gt;0),"〇","×"))</f>
        <v>対象外</v>
      </c>
      <c r="E84" s="87" t="s">
        <v>27</v>
      </c>
      <c r="F84" s="82"/>
      <c r="G84" s="84"/>
      <c r="H84" s="84"/>
      <c r="I84" s="84"/>
      <c r="J84" s="84"/>
      <c r="K84" s="84"/>
      <c r="L84" s="84"/>
      <c r="M84" s="84"/>
      <c r="N84" s="84"/>
      <c r="O84" s="83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121"/>
      <c r="AL84" s="93"/>
      <c r="AM84" s="94"/>
      <c r="AN84" s="94"/>
      <c r="AO84" s="94"/>
      <c r="AP84" s="95"/>
      <c r="AQ84" s="85" t="s">
        <v>46</v>
      </c>
    </row>
    <row r="85" spans="1:43" ht="20.25" hidden="1" customHeight="1" x14ac:dyDescent="0.4">
      <c r="E85" s="76"/>
      <c r="F85" s="4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6"/>
      <c r="AL85" s="72"/>
      <c r="AM85" s="73"/>
    </row>
    <row r="86" spans="1:43" ht="20.25" hidden="1" customHeight="1" thickBot="1" x14ac:dyDescent="0.45">
      <c r="A86" s="115" t="s">
        <v>78</v>
      </c>
      <c r="B86" s="115" t="str">
        <f>IF(C86="","",IF(C77=12,B77+1,B77))</f>
        <v/>
      </c>
      <c r="C86" s="120" t="str">
        <f>IF(C77="","",IF(DATE(IF(C77=12,B77+1,B77),IF(C77=12,1,C77+1),1)&gt;P$5,"",IF(C77=12,1,C77+1)))</f>
        <v/>
      </c>
      <c r="E86" s="73" t="str">
        <f>IF(B86="","","令和"&amp;B86-2018&amp;"年"&amp;C86&amp;"月")</f>
        <v/>
      </c>
      <c r="G86" s="74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3"/>
      <c r="AL86" s="72"/>
      <c r="AM86" s="73"/>
    </row>
    <row r="87" spans="1:43" ht="20.25" hidden="1" customHeight="1" x14ac:dyDescent="0.4">
      <c r="E87" s="146"/>
      <c r="F87" s="147"/>
      <c r="G87" s="77" t="str">
        <f>IF($B86="","",DATE($B86,$C86,1))</f>
        <v/>
      </c>
      <c r="H87" s="77" t="str">
        <f>IF($B86="","",DATE($B86,$C86,2))</f>
        <v/>
      </c>
      <c r="I87" s="77" t="str">
        <f>IF($B86="","",DATE($B86,$C86,3))</f>
        <v/>
      </c>
      <c r="J87" s="77" t="str">
        <f>IF($B86="","",DATE($B86,$C86,4))</f>
        <v/>
      </c>
      <c r="K87" s="77" t="str">
        <f>IF($B86="","",DATE($B86,$C86,5))</f>
        <v/>
      </c>
      <c r="L87" s="77" t="str">
        <f>IF($B86="","",DATE($B86,$C86,6))</f>
        <v/>
      </c>
      <c r="M87" s="77" t="str">
        <f>IF($B86="","",DATE($B86,$C86,7))</f>
        <v/>
      </c>
      <c r="N87" s="77" t="str">
        <f>IF($B86="","",DATE($B86,$C86,8))</f>
        <v/>
      </c>
      <c r="O87" s="77" t="str">
        <f>IF($B86="","",DATE($B86,$C86,9))</f>
        <v/>
      </c>
      <c r="P87" s="77" t="str">
        <f>IF($B86="","",DATE($B86,$C86,10))</f>
        <v/>
      </c>
      <c r="Q87" s="77" t="str">
        <f>IF($B86="","",DATE($B86,$C86,11))</f>
        <v/>
      </c>
      <c r="R87" s="77" t="str">
        <f>IF($B86="","",DATE($B86,$C86,12))</f>
        <v/>
      </c>
      <c r="S87" s="77" t="str">
        <f>IF($B86="","",DATE($B86,$C86,13))</f>
        <v/>
      </c>
      <c r="T87" s="77" t="str">
        <f>IF($B86="","",DATE($B86,$C86,14))</f>
        <v/>
      </c>
      <c r="U87" s="77" t="str">
        <f>IF($B86="","",DATE($B86,$C86,15))</f>
        <v/>
      </c>
      <c r="V87" s="77" t="str">
        <f>IF($B86="","",DATE($B86,$C86,16))</f>
        <v/>
      </c>
      <c r="W87" s="77" t="str">
        <f>IF($B86="","",DATE($B86,$C86,17))</f>
        <v/>
      </c>
      <c r="X87" s="77" t="str">
        <f>IF($B86="","",DATE($B86,$C86,18))</f>
        <v/>
      </c>
      <c r="Y87" s="77" t="str">
        <f>IF($B86="","",DATE($B86,$C86,19))</f>
        <v/>
      </c>
      <c r="Z87" s="77" t="str">
        <f>IF($B86="","",DATE($B86,$C86,20))</f>
        <v/>
      </c>
      <c r="AA87" s="77" t="str">
        <f>IF($B86="","",DATE($B86,$C86,21))</f>
        <v/>
      </c>
      <c r="AB87" s="77" t="str">
        <f>IF($B86="","",DATE($B86,$C86,22))</f>
        <v/>
      </c>
      <c r="AC87" s="77" t="str">
        <f>IF($B86="","",DATE($B86,$C86,23))</f>
        <v/>
      </c>
      <c r="AD87" s="77" t="str">
        <f>IF($B86="","",DATE($B86,$C86,24))</f>
        <v/>
      </c>
      <c r="AE87" s="77" t="str">
        <f>IF($B86="","",DATE($B86,$C86,25))</f>
        <v/>
      </c>
      <c r="AF87" s="77" t="str">
        <f>IF($B86="","",DATE($B86,$C86,26))</f>
        <v/>
      </c>
      <c r="AG87" s="77" t="str">
        <f>IF($B86="","",DATE($B86,$C86,27))</f>
        <v/>
      </c>
      <c r="AH87" s="77" t="str">
        <f>IF($B86="","",DATE($B86,$C86,28))</f>
        <v/>
      </c>
      <c r="AI87" s="77" t="str">
        <f>IF($B86="","",IF(MONTH(DATE($B86,$C86,29))=$C86,DATE($B86,$C86,29),""))</f>
        <v/>
      </c>
      <c r="AJ87" s="77" t="str">
        <f>IF($B86="","",IF(MONTH(DATE($B86,$C86,30))=$C86,DATE($B86,$C86,30),""))</f>
        <v/>
      </c>
      <c r="AK87" s="77" t="str">
        <f>IF($B86="","",IF(MONTH(DATE($B86,$C86,31))=$C86,DATE($B86,$C86,31),""))</f>
        <v/>
      </c>
      <c r="AL87" s="150" t="s">
        <v>16</v>
      </c>
      <c r="AM87" s="150" t="s">
        <v>11</v>
      </c>
      <c r="AN87" s="152" t="s">
        <v>83</v>
      </c>
      <c r="AO87" s="155" t="s">
        <v>93</v>
      </c>
      <c r="AP87" s="153" t="s">
        <v>82</v>
      </c>
      <c r="AQ87" s="135" t="s">
        <v>27</v>
      </c>
    </row>
    <row r="88" spans="1:43" ht="20.25" hidden="1" customHeight="1" thickBot="1" x14ac:dyDescent="0.45">
      <c r="A88" s="115" t="s">
        <v>75</v>
      </c>
      <c r="B88" s="115">
        <f>COUNTIFS(G87:AK87,"&gt;="&amp;H$5,G87:AK87,"&lt;="&amp;P$5,G88:AK88,"土",G89:AK89,"〇")+COUNTIFS(G87:AK87,"&gt;="&amp;H$5,G87:AK87,"&lt;="&amp;P$5,G88:AK88,"日",G89:AK89,"〇")</f>
        <v>0</v>
      </c>
      <c r="C88" s="115">
        <f>COUNTIFS(G87:AK87,"&gt;="&amp;H$5,G87:AK87,"&lt;="&amp;P$5,G88:AK88,"土",G91:AK91,"〇")+COUNTIFS(G87:AK87,"&gt;="&amp;H$5,G87:AK87,"&lt;="&amp;P$5,G88:AK88,"日",G91:AK91,"〇")</f>
        <v>0</v>
      </c>
      <c r="E88" s="148"/>
      <c r="F88" s="149"/>
      <c r="G88" s="81" t="str">
        <f>IFERROR(IF(WEEKDAY(G87,1)=1,"日",IF(WEEKDAY(G87,1)=2,"月",IF(WEEKDAY(G87,1)=3,"火",IF(WEEKDAY(G87,1)=4,"水",IF(WEEKDAY(G87,1)=5,"木",IF(WEEKDAY(G87,1)=6,"金","土")))))),"")</f>
        <v/>
      </c>
      <c r="H88" s="81" t="str">
        <f t="shared" ref="H88:N88" si="15">IFERROR(IF(WEEKDAY(H87,1)=1,"日",IF(WEEKDAY(H87,1)=2,"月",IF(WEEKDAY(H87,1)=3,"火",IF(WEEKDAY(H87,1)=4,"水",IF(WEEKDAY(H87,1)=5,"木",IF(WEEKDAY(H87,1)=6,"金","土")))))),"")</f>
        <v/>
      </c>
      <c r="I88" s="81" t="str">
        <f t="shared" si="15"/>
        <v/>
      </c>
      <c r="J88" s="81" t="str">
        <f t="shared" si="15"/>
        <v/>
      </c>
      <c r="K88" s="81" t="str">
        <f t="shared" si="15"/>
        <v/>
      </c>
      <c r="L88" s="81" t="str">
        <f t="shared" si="15"/>
        <v/>
      </c>
      <c r="M88" s="81" t="str">
        <f t="shared" si="15"/>
        <v/>
      </c>
      <c r="N88" s="81" t="str">
        <f t="shared" si="15"/>
        <v/>
      </c>
      <c r="O88" s="81" t="str">
        <f>IFERROR(IF(WEEKDAY(O87,1)=1,"日",IF(WEEKDAY(O87,1)=2,"月",IF(WEEKDAY(O87,1)=3,"火",IF(WEEKDAY(O87,1)=4,"水",IF(WEEKDAY(O87,1)=5,"木",IF(WEEKDAY(O87,1)=6,"金","土")))))),"")</f>
        <v/>
      </c>
      <c r="P88" s="81" t="str">
        <f t="shared" ref="P88:AK88" si="16">IFERROR(IF(WEEKDAY(P87,1)=1,"日",IF(WEEKDAY(P87,1)=2,"月",IF(WEEKDAY(P87,1)=3,"火",IF(WEEKDAY(P87,1)=4,"水",IF(WEEKDAY(P87,1)=5,"木",IF(WEEKDAY(P87,1)=6,"金","土")))))),"")</f>
        <v/>
      </c>
      <c r="Q88" s="81" t="str">
        <f t="shared" si="16"/>
        <v/>
      </c>
      <c r="R88" s="81" t="str">
        <f t="shared" si="16"/>
        <v/>
      </c>
      <c r="S88" s="81" t="str">
        <f t="shared" si="16"/>
        <v/>
      </c>
      <c r="T88" s="81" t="str">
        <f t="shared" si="16"/>
        <v/>
      </c>
      <c r="U88" s="81" t="str">
        <f t="shared" si="16"/>
        <v/>
      </c>
      <c r="V88" s="81" t="str">
        <f t="shared" si="16"/>
        <v/>
      </c>
      <c r="W88" s="81" t="str">
        <f t="shared" si="16"/>
        <v/>
      </c>
      <c r="X88" s="81" t="str">
        <f t="shared" si="16"/>
        <v/>
      </c>
      <c r="Y88" s="81" t="str">
        <f t="shared" si="16"/>
        <v/>
      </c>
      <c r="Z88" s="81" t="str">
        <f t="shared" si="16"/>
        <v/>
      </c>
      <c r="AA88" s="81" t="str">
        <f t="shared" si="16"/>
        <v/>
      </c>
      <c r="AB88" s="81" t="str">
        <f t="shared" si="16"/>
        <v/>
      </c>
      <c r="AC88" s="81" t="str">
        <f t="shared" si="16"/>
        <v/>
      </c>
      <c r="AD88" s="81" t="str">
        <f t="shared" si="16"/>
        <v/>
      </c>
      <c r="AE88" s="81" t="str">
        <f t="shared" si="16"/>
        <v/>
      </c>
      <c r="AF88" s="81" t="str">
        <f t="shared" si="16"/>
        <v/>
      </c>
      <c r="AG88" s="81" t="str">
        <f t="shared" si="16"/>
        <v/>
      </c>
      <c r="AH88" s="81" t="str">
        <f t="shared" si="16"/>
        <v/>
      </c>
      <c r="AI88" s="81" t="str">
        <f t="shared" si="16"/>
        <v/>
      </c>
      <c r="AJ88" s="81" t="str">
        <f t="shared" si="16"/>
        <v/>
      </c>
      <c r="AK88" s="81" t="str">
        <f t="shared" si="16"/>
        <v/>
      </c>
      <c r="AL88" s="151"/>
      <c r="AM88" s="151"/>
      <c r="AN88" s="151"/>
      <c r="AO88" s="156"/>
      <c r="AP88" s="154"/>
      <c r="AQ88" s="136"/>
    </row>
    <row r="89" spans="1:43" ht="20.25" hidden="1" customHeight="1" x14ac:dyDescent="0.4">
      <c r="A89" s="115" t="s">
        <v>80</v>
      </c>
      <c r="B89" s="117">
        <f>AL89</f>
        <v>0</v>
      </c>
      <c r="C89" s="117">
        <f>AL91</f>
        <v>0</v>
      </c>
      <c r="E89" s="137" t="s">
        <v>7</v>
      </c>
      <c r="F89" s="90" t="s">
        <v>15</v>
      </c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77">
        <f>COUNTIFS(G87:AK87,"&gt;="&amp;H$5,G87:AK87,"&lt;="&amp;P$5,G89:AK89,"〇")</f>
        <v>0</v>
      </c>
      <c r="AM89" s="138">
        <f>IFERROR(AL90/AL89,0)</f>
        <v>0</v>
      </c>
      <c r="AN89" s="139" t="str">
        <f>IF(AND(AL89=0,AL90=0),"対象外",
IF(B88=0,"対象外",
IF(AND(B88/AL89&lt;0.285,AL90&gt;=B88),"〇",
IF(AM89&lt;0.285,"×","〇"))))</f>
        <v>対象外</v>
      </c>
      <c r="AO89" s="157"/>
      <c r="AP89" s="142"/>
      <c r="AQ89" s="140" t="s">
        <v>100</v>
      </c>
    </row>
    <row r="90" spans="1:43" ht="20.25" hidden="1" customHeight="1" thickBot="1" x14ac:dyDescent="0.45">
      <c r="A90" s="115" t="s">
        <v>81</v>
      </c>
      <c r="B90" s="115">
        <f>AL90</f>
        <v>0</v>
      </c>
      <c r="C90" s="115">
        <f>AL92</f>
        <v>0</v>
      </c>
      <c r="E90" s="128"/>
      <c r="F90" s="27" t="s">
        <v>18</v>
      </c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>
        <f>COUNTIFS(G87:AK87,"&gt;="&amp;H$5,G87:AK87,"&lt;="&amp;P$5,G90:AK90,"&lt;&gt;"&amp;"")</f>
        <v>0</v>
      </c>
      <c r="AM90" s="130"/>
      <c r="AN90" s="132"/>
      <c r="AO90" s="158"/>
      <c r="AP90" s="143"/>
      <c r="AQ90" s="141"/>
    </row>
    <row r="91" spans="1:43" ht="20.25" hidden="1" customHeight="1" thickTop="1" x14ac:dyDescent="0.4">
      <c r="A91" s="115" t="s">
        <v>74</v>
      </c>
      <c r="B91" s="118" t="str">
        <f>AN89</f>
        <v>対象外</v>
      </c>
      <c r="C91" s="118" t="str">
        <f>AN91</f>
        <v>対象外</v>
      </c>
      <c r="E91" s="127" t="s">
        <v>8</v>
      </c>
      <c r="F91" s="31" t="s">
        <v>15</v>
      </c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89">
        <f>COUNTIFS(G87:AK87,"&gt;="&amp;H$5,G87:AK87,"&lt;="&amp;P$5,G91:AK91,"〇")</f>
        <v>0</v>
      </c>
      <c r="AM91" s="129">
        <f>IFERROR(AL92/AL91,0)</f>
        <v>0</v>
      </c>
      <c r="AN91" s="131" t="str">
        <f>IF(AND(AL91=0,AL92=0),"対象外",
IF(C88=0,"対象外",
IF(AND(C88/AL91&lt;0.285,AL92&gt;=C88),"〇",
IF(AM91&lt;0.285,"×","〇"))))</f>
        <v>対象外</v>
      </c>
      <c r="AO91" s="159" t="str">
        <f>C93</f>
        <v>対象外</v>
      </c>
      <c r="AP91" s="144" t="str">
        <f>IF(AN91="対象外","－",
IF(AN91="×","×",
IF(AND(COUNTIFS(G89:AK89,"〇",G90:AK90,"●",G91:AK91,"〇")=COUNTIFS(G90:AK90,"●",G91:AK91,"〇",G92:AK92,"●"),COUNTIF(G92:AK92,"●")&gt;0),"〇",
IF(AND(COUNTIF(G90:AK90,"●")=0,COUNTIF(G92:AK92,"●")=0,AN91="〇"),"〇","×"))))</f>
        <v>－</v>
      </c>
      <c r="AQ91" s="133" t="s">
        <v>64</v>
      </c>
    </row>
    <row r="92" spans="1:43" ht="20.25" hidden="1" customHeight="1" thickBot="1" x14ac:dyDescent="0.45">
      <c r="A92" s="115" t="s">
        <v>89</v>
      </c>
      <c r="B92" s="118"/>
      <c r="C92" s="118" t="str">
        <f>IF(C86="","",AP91)</f>
        <v/>
      </c>
      <c r="E92" s="128"/>
      <c r="F92" s="27" t="s">
        <v>18</v>
      </c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>
        <f>COUNTIFS(G87:AK87,"&gt;="&amp;H$5,G87:AK87,"&lt;="&amp;P$5,G92:AK92,"&lt;&gt;"&amp;"")</f>
        <v>0</v>
      </c>
      <c r="AM92" s="130"/>
      <c r="AN92" s="132"/>
      <c r="AO92" s="160"/>
      <c r="AP92" s="145"/>
      <c r="AQ92" s="134"/>
    </row>
    <row r="93" spans="1:43" ht="42" hidden="1" customHeight="1" thickTop="1" thickBot="1" x14ac:dyDescent="0.45">
      <c r="A93" s="119" t="s">
        <v>90</v>
      </c>
      <c r="C93" s="123" t="str">
        <f>IF(OR(C86="",AN91="対象外"),"対象外",IF(AND(COUNTIFS(G89:AK89,"〇",G90:AK90,"●",G91:AK91,"〇")=COUNTIFS(G90:AK90,"●",G91:AK91,"〇",G92:AK92,"●"),COUNTIF(G92:AK92,"●")&gt;0),"〇","×"))</f>
        <v>対象外</v>
      </c>
      <c r="E93" s="87" t="s">
        <v>27</v>
      </c>
      <c r="F93" s="82"/>
      <c r="G93" s="84"/>
      <c r="H93" s="84"/>
      <c r="I93" s="84"/>
      <c r="J93" s="84"/>
      <c r="K93" s="84"/>
      <c r="L93" s="84"/>
      <c r="M93" s="84"/>
      <c r="N93" s="84"/>
      <c r="O93" s="83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121"/>
      <c r="AL93" s="93"/>
      <c r="AM93" s="94"/>
      <c r="AN93" s="94"/>
      <c r="AO93" s="94"/>
      <c r="AP93" s="95"/>
      <c r="AQ93" s="85" t="s">
        <v>46</v>
      </c>
    </row>
    <row r="94" spans="1:43" ht="20.25" hidden="1" customHeight="1" x14ac:dyDescent="0.4">
      <c r="E94" s="76"/>
      <c r="F94" s="4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6"/>
      <c r="AL94" s="72"/>
      <c r="AM94" s="73"/>
    </row>
    <row r="95" spans="1:43" ht="20.25" hidden="1" customHeight="1" thickBot="1" x14ac:dyDescent="0.45">
      <c r="A95" s="115" t="s">
        <v>78</v>
      </c>
      <c r="B95" s="115" t="str">
        <f>IF(C95="","",IF(C86=12,B86+1,B86))</f>
        <v/>
      </c>
      <c r="C95" s="120" t="str">
        <f>IF(C86="","",IF(DATE(IF(C86=12,B86+1,B86),IF(C86=12,1,C86+1),1)&gt;P$5,"",IF(C86=12,1,C86+1)))</f>
        <v/>
      </c>
      <c r="E95" s="73" t="str">
        <f>IF(B95="","","令和"&amp;B95-2018&amp;"年"&amp;C95&amp;"月")</f>
        <v/>
      </c>
      <c r="G95" s="74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3"/>
      <c r="AL95" s="72"/>
      <c r="AM95" s="73"/>
    </row>
    <row r="96" spans="1:43" ht="20.25" hidden="1" customHeight="1" x14ac:dyDescent="0.4">
      <c r="E96" s="146"/>
      <c r="F96" s="147"/>
      <c r="G96" s="77" t="str">
        <f>IF($B95="","",DATE($B95,$C95,1))</f>
        <v/>
      </c>
      <c r="H96" s="77" t="str">
        <f>IF($B95="","",DATE($B95,$C95,2))</f>
        <v/>
      </c>
      <c r="I96" s="77" t="str">
        <f>IF($B95="","",DATE($B95,$C95,3))</f>
        <v/>
      </c>
      <c r="J96" s="77" t="str">
        <f>IF($B95="","",DATE($B95,$C95,4))</f>
        <v/>
      </c>
      <c r="K96" s="77" t="str">
        <f>IF($B95="","",DATE($B95,$C95,5))</f>
        <v/>
      </c>
      <c r="L96" s="77" t="str">
        <f>IF($B95="","",DATE($B95,$C95,6))</f>
        <v/>
      </c>
      <c r="M96" s="77" t="str">
        <f>IF($B95="","",DATE($B95,$C95,7))</f>
        <v/>
      </c>
      <c r="N96" s="77" t="str">
        <f>IF($B95="","",DATE($B95,$C95,8))</f>
        <v/>
      </c>
      <c r="O96" s="77" t="str">
        <f>IF($B95="","",DATE($B95,$C95,9))</f>
        <v/>
      </c>
      <c r="P96" s="77" t="str">
        <f>IF($B95="","",DATE($B95,$C95,10))</f>
        <v/>
      </c>
      <c r="Q96" s="77" t="str">
        <f>IF($B95="","",DATE($B95,$C95,11))</f>
        <v/>
      </c>
      <c r="R96" s="77" t="str">
        <f>IF($B95="","",DATE($B95,$C95,12))</f>
        <v/>
      </c>
      <c r="S96" s="77" t="str">
        <f>IF($B95="","",DATE($B95,$C95,13))</f>
        <v/>
      </c>
      <c r="T96" s="77" t="str">
        <f>IF($B95="","",DATE($B95,$C95,14))</f>
        <v/>
      </c>
      <c r="U96" s="77" t="str">
        <f>IF($B95="","",DATE($B95,$C95,15))</f>
        <v/>
      </c>
      <c r="V96" s="77" t="str">
        <f>IF($B95="","",DATE($B95,$C95,16))</f>
        <v/>
      </c>
      <c r="W96" s="77" t="str">
        <f>IF($B95="","",DATE($B95,$C95,17))</f>
        <v/>
      </c>
      <c r="X96" s="77" t="str">
        <f>IF($B95="","",DATE($B95,$C95,18))</f>
        <v/>
      </c>
      <c r="Y96" s="77" t="str">
        <f>IF($B95="","",DATE($B95,$C95,19))</f>
        <v/>
      </c>
      <c r="Z96" s="77" t="str">
        <f>IF($B95="","",DATE($B95,$C95,20))</f>
        <v/>
      </c>
      <c r="AA96" s="77" t="str">
        <f>IF($B95="","",DATE($B95,$C95,21))</f>
        <v/>
      </c>
      <c r="AB96" s="77" t="str">
        <f>IF($B95="","",DATE($B95,$C95,22))</f>
        <v/>
      </c>
      <c r="AC96" s="77" t="str">
        <f>IF($B95="","",DATE($B95,$C95,23))</f>
        <v/>
      </c>
      <c r="AD96" s="77" t="str">
        <f>IF($B95="","",DATE($B95,$C95,24))</f>
        <v/>
      </c>
      <c r="AE96" s="77" t="str">
        <f>IF($B95="","",DATE($B95,$C95,25))</f>
        <v/>
      </c>
      <c r="AF96" s="77" t="str">
        <f>IF($B95="","",DATE($B95,$C95,26))</f>
        <v/>
      </c>
      <c r="AG96" s="77" t="str">
        <f>IF($B95="","",DATE($B95,$C95,27))</f>
        <v/>
      </c>
      <c r="AH96" s="77" t="str">
        <f>IF($B95="","",DATE($B95,$C95,28))</f>
        <v/>
      </c>
      <c r="AI96" s="77" t="str">
        <f>IF($B95="","",IF(MONTH(DATE($B95,$C95,29))=$C95,DATE($B95,$C95,29),""))</f>
        <v/>
      </c>
      <c r="AJ96" s="77" t="str">
        <f>IF($B95="","",IF(MONTH(DATE($B95,$C95,30))=$C95,DATE($B95,$C95,30),""))</f>
        <v/>
      </c>
      <c r="AK96" s="77" t="str">
        <f>IF($B95="","",IF(MONTH(DATE($B95,$C95,31))=$C95,DATE($B95,$C95,31),""))</f>
        <v/>
      </c>
      <c r="AL96" s="150" t="s">
        <v>16</v>
      </c>
      <c r="AM96" s="150" t="s">
        <v>11</v>
      </c>
      <c r="AN96" s="152" t="s">
        <v>83</v>
      </c>
      <c r="AO96" s="155" t="s">
        <v>93</v>
      </c>
      <c r="AP96" s="153" t="s">
        <v>82</v>
      </c>
      <c r="AQ96" s="135" t="s">
        <v>27</v>
      </c>
    </row>
    <row r="97" spans="1:43" ht="20.25" hidden="1" customHeight="1" thickBot="1" x14ac:dyDescent="0.45">
      <c r="A97" s="115" t="s">
        <v>75</v>
      </c>
      <c r="B97" s="115">
        <f>COUNTIFS(G96:AK96,"&gt;="&amp;H$5,G96:AK96,"&lt;="&amp;P$5,G97:AK97,"土",G98:AK98,"〇")+COUNTIFS(G96:AK96,"&gt;="&amp;H$5,G96:AK96,"&lt;="&amp;P$5,G97:AK97,"日",G98:AK98,"〇")</f>
        <v>0</v>
      </c>
      <c r="C97" s="115">
        <f>COUNTIFS(G96:AK96,"&gt;="&amp;H$5,G96:AK96,"&lt;="&amp;P$5,G97:AK97,"土",G100:AK100,"〇")+COUNTIFS(G96:AK96,"&gt;="&amp;H$5,G96:AK96,"&lt;="&amp;P$5,G97:AK97,"日",G100:AK100,"〇")</f>
        <v>0</v>
      </c>
      <c r="E97" s="148"/>
      <c r="F97" s="149"/>
      <c r="G97" s="81" t="str">
        <f>IFERROR(IF(WEEKDAY(G96,1)=1,"日",IF(WEEKDAY(G96,1)=2,"月",IF(WEEKDAY(G96,1)=3,"火",IF(WEEKDAY(G96,1)=4,"水",IF(WEEKDAY(G96,1)=5,"木",IF(WEEKDAY(G96,1)=6,"金","土")))))),"")</f>
        <v/>
      </c>
      <c r="H97" s="81" t="str">
        <f t="shared" ref="H97:N97" si="17">IFERROR(IF(WEEKDAY(H96,1)=1,"日",IF(WEEKDAY(H96,1)=2,"月",IF(WEEKDAY(H96,1)=3,"火",IF(WEEKDAY(H96,1)=4,"水",IF(WEEKDAY(H96,1)=5,"木",IF(WEEKDAY(H96,1)=6,"金","土")))))),"")</f>
        <v/>
      </c>
      <c r="I97" s="81" t="str">
        <f t="shared" si="17"/>
        <v/>
      </c>
      <c r="J97" s="81" t="str">
        <f t="shared" si="17"/>
        <v/>
      </c>
      <c r="K97" s="81" t="str">
        <f t="shared" si="17"/>
        <v/>
      </c>
      <c r="L97" s="81" t="str">
        <f t="shared" si="17"/>
        <v/>
      </c>
      <c r="M97" s="81" t="str">
        <f t="shared" si="17"/>
        <v/>
      </c>
      <c r="N97" s="81" t="str">
        <f t="shared" si="17"/>
        <v/>
      </c>
      <c r="O97" s="81" t="str">
        <f>IFERROR(IF(WEEKDAY(O96,1)=1,"日",IF(WEEKDAY(O96,1)=2,"月",IF(WEEKDAY(O96,1)=3,"火",IF(WEEKDAY(O96,1)=4,"水",IF(WEEKDAY(O96,1)=5,"木",IF(WEEKDAY(O96,1)=6,"金","土")))))),"")</f>
        <v/>
      </c>
      <c r="P97" s="81" t="str">
        <f t="shared" ref="P97:AK97" si="18">IFERROR(IF(WEEKDAY(P96,1)=1,"日",IF(WEEKDAY(P96,1)=2,"月",IF(WEEKDAY(P96,1)=3,"火",IF(WEEKDAY(P96,1)=4,"水",IF(WEEKDAY(P96,1)=5,"木",IF(WEEKDAY(P96,1)=6,"金","土")))))),"")</f>
        <v/>
      </c>
      <c r="Q97" s="81" t="str">
        <f t="shared" si="18"/>
        <v/>
      </c>
      <c r="R97" s="81" t="str">
        <f t="shared" si="18"/>
        <v/>
      </c>
      <c r="S97" s="81" t="str">
        <f t="shared" si="18"/>
        <v/>
      </c>
      <c r="T97" s="81" t="str">
        <f t="shared" si="18"/>
        <v/>
      </c>
      <c r="U97" s="81" t="str">
        <f t="shared" si="18"/>
        <v/>
      </c>
      <c r="V97" s="81" t="str">
        <f t="shared" si="18"/>
        <v/>
      </c>
      <c r="W97" s="81" t="str">
        <f t="shared" si="18"/>
        <v/>
      </c>
      <c r="X97" s="81" t="str">
        <f t="shared" si="18"/>
        <v/>
      </c>
      <c r="Y97" s="81" t="str">
        <f t="shared" si="18"/>
        <v/>
      </c>
      <c r="Z97" s="81" t="str">
        <f t="shared" si="18"/>
        <v/>
      </c>
      <c r="AA97" s="81" t="str">
        <f t="shared" si="18"/>
        <v/>
      </c>
      <c r="AB97" s="81" t="str">
        <f t="shared" si="18"/>
        <v/>
      </c>
      <c r="AC97" s="81" t="str">
        <f t="shared" si="18"/>
        <v/>
      </c>
      <c r="AD97" s="81" t="str">
        <f t="shared" si="18"/>
        <v/>
      </c>
      <c r="AE97" s="81" t="str">
        <f t="shared" si="18"/>
        <v/>
      </c>
      <c r="AF97" s="81" t="str">
        <f t="shared" si="18"/>
        <v/>
      </c>
      <c r="AG97" s="81" t="str">
        <f t="shared" si="18"/>
        <v/>
      </c>
      <c r="AH97" s="81" t="str">
        <f t="shared" si="18"/>
        <v/>
      </c>
      <c r="AI97" s="81" t="str">
        <f t="shared" si="18"/>
        <v/>
      </c>
      <c r="AJ97" s="81" t="str">
        <f t="shared" si="18"/>
        <v/>
      </c>
      <c r="AK97" s="81" t="str">
        <f t="shared" si="18"/>
        <v/>
      </c>
      <c r="AL97" s="151"/>
      <c r="AM97" s="151"/>
      <c r="AN97" s="151"/>
      <c r="AO97" s="156"/>
      <c r="AP97" s="154"/>
      <c r="AQ97" s="136"/>
    </row>
    <row r="98" spans="1:43" ht="20.25" hidden="1" customHeight="1" x14ac:dyDescent="0.4">
      <c r="A98" s="115" t="s">
        <v>80</v>
      </c>
      <c r="B98" s="117">
        <f>AL98</f>
        <v>0</v>
      </c>
      <c r="C98" s="117">
        <f>AL100</f>
        <v>0</v>
      </c>
      <c r="E98" s="137" t="s">
        <v>7</v>
      </c>
      <c r="F98" s="90" t="s">
        <v>15</v>
      </c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77">
        <f>COUNTIFS(G96:AK96,"&gt;="&amp;H$5,G96:AK96,"&lt;="&amp;P$5,G98:AK98,"〇")</f>
        <v>0</v>
      </c>
      <c r="AM98" s="138">
        <f>IFERROR(AL99/AL98,0)</f>
        <v>0</v>
      </c>
      <c r="AN98" s="139" t="str">
        <f>IF(AND(AL98=0,AL99=0),"対象外",
IF(B97=0,"対象外",
IF(AND(B97/AL98&lt;0.285,AL99&gt;=B97),"〇",
IF(AM98&lt;0.285,"×","〇"))))</f>
        <v>対象外</v>
      </c>
      <c r="AO98" s="157"/>
      <c r="AP98" s="142"/>
      <c r="AQ98" s="140" t="s">
        <v>100</v>
      </c>
    </row>
    <row r="99" spans="1:43" ht="20.25" hidden="1" customHeight="1" thickBot="1" x14ac:dyDescent="0.45">
      <c r="A99" s="115" t="s">
        <v>81</v>
      </c>
      <c r="B99" s="115">
        <f>AL99</f>
        <v>0</v>
      </c>
      <c r="C99" s="115">
        <f>AL101</f>
        <v>0</v>
      </c>
      <c r="E99" s="128"/>
      <c r="F99" s="27" t="s">
        <v>18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>
        <f>COUNTIFS(G96:AK96,"&gt;="&amp;H$5,G96:AK96,"&lt;="&amp;P$5,G99:AK99,"&lt;&gt;"&amp;"")</f>
        <v>0</v>
      </c>
      <c r="AM99" s="130"/>
      <c r="AN99" s="132"/>
      <c r="AO99" s="158"/>
      <c r="AP99" s="143"/>
      <c r="AQ99" s="141"/>
    </row>
    <row r="100" spans="1:43" ht="20.25" hidden="1" customHeight="1" thickTop="1" x14ac:dyDescent="0.4">
      <c r="A100" s="115" t="s">
        <v>74</v>
      </c>
      <c r="B100" s="118" t="str">
        <f>AN98</f>
        <v>対象外</v>
      </c>
      <c r="C100" s="118" t="str">
        <f>AN100</f>
        <v>対象外</v>
      </c>
      <c r="E100" s="127" t="s">
        <v>8</v>
      </c>
      <c r="F100" s="31" t="s">
        <v>15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89">
        <f>COUNTIFS(G96:AK96,"&gt;="&amp;H$5,G96:AK96,"&lt;="&amp;P$5,G100:AK100,"〇")</f>
        <v>0</v>
      </c>
      <c r="AM100" s="129">
        <f>IFERROR(AL101/AL100,0)</f>
        <v>0</v>
      </c>
      <c r="AN100" s="131" t="str">
        <f>IF(AND(AL100=0,AL101=0),"対象外",
IF(C97=0,"対象外",
IF(AND(C97/AL100&lt;0.285,AL101&gt;=C97),"〇",
IF(AM100&lt;0.285,"×","〇"))))</f>
        <v>対象外</v>
      </c>
      <c r="AO100" s="159" t="str">
        <f>C102</f>
        <v>対象外</v>
      </c>
      <c r="AP100" s="144" t="str">
        <f>IF(AN100="対象外","－",
IF(AN100="×","×",
IF(AND(COUNTIFS(G98:AK98,"〇",G99:AK99,"●",G100:AK100,"〇")=COUNTIFS(G99:AK99,"●",G100:AK100,"〇",G101:AK101,"●"),COUNTIF(G101:AK101,"●")&gt;0),"〇",
IF(AND(COUNTIF(G99:AK99,"●")=0,COUNTIF(G101:AK101,"●")=0,AN100="〇"),"〇","×"))))</f>
        <v>－</v>
      </c>
      <c r="AQ100" s="133" t="s">
        <v>64</v>
      </c>
    </row>
    <row r="101" spans="1:43" ht="20.25" hidden="1" customHeight="1" thickBot="1" x14ac:dyDescent="0.45">
      <c r="A101" s="115" t="s">
        <v>89</v>
      </c>
      <c r="B101" s="118"/>
      <c r="C101" s="118" t="str">
        <f>IF(C95="","",AP100)</f>
        <v/>
      </c>
      <c r="E101" s="128"/>
      <c r="F101" s="27" t="s">
        <v>18</v>
      </c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>
        <f>COUNTIFS(G96:AK96,"&gt;="&amp;H$5,G96:AK96,"&lt;="&amp;P$5,G101:AK101,"&lt;&gt;"&amp;"")</f>
        <v>0</v>
      </c>
      <c r="AM101" s="130"/>
      <c r="AN101" s="132"/>
      <c r="AO101" s="160"/>
      <c r="AP101" s="145"/>
      <c r="AQ101" s="134"/>
    </row>
    <row r="102" spans="1:43" ht="42" hidden="1" customHeight="1" thickTop="1" thickBot="1" x14ac:dyDescent="0.45">
      <c r="A102" s="119" t="s">
        <v>90</v>
      </c>
      <c r="C102" s="123" t="str">
        <f>IF(OR(C95="",AN100="対象外"),"対象外",IF(AND(COUNTIFS(G98:AK98,"〇",G99:AK99,"●",G100:AK100,"〇")=COUNTIFS(G99:AK99,"●",G100:AK100,"〇",G101:AK101,"●"),COUNTIF(G101:AK101,"●")&gt;0),"〇","×"))</f>
        <v>対象外</v>
      </c>
      <c r="E102" s="87" t="s">
        <v>27</v>
      </c>
      <c r="F102" s="82"/>
      <c r="G102" s="84"/>
      <c r="H102" s="84"/>
      <c r="I102" s="84"/>
      <c r="J102" s="84"/>
      <c r="K102" s="84"/>
      <c r="L102" s="84"/>
      <c r="M102" s="84"/>
      <c r="N102" s="84"/>
      <c r="O102" s="83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121"/>
      <c r="AL102" s="93"/>
      <c r="AM102" s="94"/>
      <c r="AN102" s="94"/>
      <c r="AO102" s="94"/>
      <c r="AP102" s="95"/>
      <c r="AQ102" s="85" t="s">
        <v>46</v>
      </c>
    </row>
    <row r="103" spans="1:43" ht="20.25" hidden="1" customHeight="1" x14ac:dyDescent="0.4">
      <c r="E103" s="76"/>
      <c r="F103" s="4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6"/>
      <c r="AL103" s="72"/>
      <c r="AM103" s="73"/>
    </row>
    <row r="104" spans="1:43" ht="20.25" hidden="1" customHeight="1" thickBot="1" x14ac:dyDescent="0.45">
      <c r="A104" s="115" t="s">
        <v>78</v>
      </c>
      <c r="B104" s="115" t="str">
        <f>IF(C104="","",IF(C95=12,B95+1,B95))</f>
        <v/>
      </c>
      <c r="C104" s="120" t="str">
        <f>IF(C95="","",IF(DATE(IF(C95=12,B95+1,B95),IF(C95=12,1,C95+1),1)&gt;P$5,"",IF(C95=12,1,C95+1)))</f>
        <v/>
      </c>
      <c r="E104" s="73" t="str">
        <f>IF(B104="","","令和"&amp;B104-2018&amp;"年"&amp;C104&amp;"月")</f>
        <v/>
      </c>
      <c r="G104" s="74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3"/>
      <c r="AL104" s="72"/>
      <c r="AM104" s="73"/>
    </row>
    <row r="105" spans="1:43" ht="20.25" hidden="1" customHeight="1" x14ac:dyDescent="0.4">
      <c r="E105" s="146"/>
      <c r="F105" s="147"/>
      <c r="G105" s="77" t="str">
        <f>IF($B104="","",DATE($B104,$C104,1))</f>
        <v/>
      </c>
      <c r="H105" s="77" t="str">
        <f>IF($B104="","",DATE($B104,$C104,2))</f>
        <v/>
      </c>
      <c r="I105" s="77" t="str">
        <f>IF($B104="","",DATE($B104,$C104,3))</f>
        <v/>
      </c>
      <c r="J105" s="77" t="str">
        <f>IF($B104="","",DATE($B104,$C104,4))</f>
        <v/>
      </c>
      <c r="K105" s="77" t="str">
        <f>IF($B104="","",DATE($B104,$C104,5))</f>
        <v/>
      </c>
      <c r="L105" s="77" t="str">
        <f>IF($B104="","",DATE($B104,$C104,6))</f>
        <v/>
      </c>
      <c r="M105" s="77" t="str">
        <f>IF($B104="","",DATE($B104,$C104,7))</f>
        <v/>
      </c>
      <c r="N105" s="77" t="str">
        <f>IF($B104="","",DATE($B104,$C104,8))</f>
        <v/>
      </c>
      <c r="O105" s="77" t="str">
        <f>IF($B104="","",DATE($B104,$C104,9))</f>
        <v/>
      </c>
      <c r="P105" s="77" t="str">
        <f>IF($B104="","",DATE($B104,$C104,10))</f>
        <v/>
      </c>
      <c r="Q105" s="77" t="str">
        <f>IF($B104="","",DATE($B104,$C104,11))</f>
        <v/>
      </c>
      <c r="R105" s="77" t="str">
        <f>IF($B104="","",DATE($B104,$C104,12))</f>
        <v/>
      </c>
      <c r="S105" s="77" t="str">
        <f>IF($B104="","",DATE($B104,$C104,13))</f>
        <v/>
      </c>
      <c r="T105" s="77" t="str">
        <f>IF($B104="","",DATE($B104,$C104,14))</f>
        <v/>
      </c>
      <c r="U105" s="77" t="str">
        <f>IF($B104="","",DATE($B104,$C104,15))</f>
        <v/>
      </c>
      <c r="V105" s="77" t="str">
        <f>IF($B104="","",DATE($B104,$C104,16))</f>
        <v/>
      </c>
      <c r="W105" s="77" t="str">
        <f>IF($B104="","",DATE($B104,$C104,17))</f>
        <v/>
      </c>
      <c r="X105" s="77" t="str">
        <f>IF($B104="","",DATE($B104,$C104,18))</f>
        <v/>
      </c>
      <c r="Y105" s="77" t="str">
        <f>IF($B104="","",DATE($B104,$C104,19))</f>
        <v/>
      </c>
      <c r="Z105" s="77" t="str">
        <f>IF($B104="","",DATE($B104,$C104,20))</f>
        <v/>
      </c>
      <c r="AA105" s="77" t="str">
        <f>IF($B104="","",DATE($B104,$C104,21))</f>
        <v/>
      </c>
      <c r="AB105" s="77" t="str">
        <f>IF($B104="","",DATE($B104,$C104,22))</f>
        <v/>
      </c>
      <c r="AC105" s="77" t="str">
        <f>IF($B104="","",DATE($B104,$C104,23))</f>
        <v/>
      </c>
      <c r="AD105" s="77" t="str">
        <f>IF($B104="","",DATE($B104,$C104,24))</f>
        <v/>
      </c>
      <c r="AE105" s="77" t="str">
        <f>IF($B104="","",DATE($B104,$C104,25))</f>
        <v/>
      </c>
      <c r="AF105" s="77" t="str">
        <f>IF($B104="","",DATE($B104,$C104,26))</f>
        <v/>
      </c>
      <c r="AG105" s="77" t="str">
        <f>IF($B104="","",DATE($B104,$C104,27))</f>
        <v/>
      </c>
      <c r="AH105" s="77" t="str">
        <f>IF($B104="","",DATE($B104,$C104,28))</f>
        <v/>
      </c>
      <c r="AI105" s="77" t="str">
        <f>IF($B104="","",IF(MONTH(DATE($B104,$C104,29))=$C104,DATE($B104,$C104,29),""))</f>
        <v/>
      </c>
      <c r="AJ105" s="77" t="str">
        <f>IF($B104="","",IF(MONTH(DATE($B104,$C104,30))=$C104,DATE($B104,$C104,30),""))</f>
        <v/>
      </c>
      <c r="AK105" s="77" t="str">
        <f>IF($B104="","",IF(MONTH(DATE($B104,$C104,31))=$C104,DATE($B104,$C104,31),""))</f>
        <v/>
      </c>
      <c r="AL105" s="150" t="s">
        <v>16</v>
      </c>
      <c r="AM105" s="150" t="s">
        <v>11</v>
      </c>
      <c r="AN105" s="152" t="s">
        <v>83</v>
      </c>
      <c r="AO105" s="155" t="s">
        <v>93</v>
      </c>
      <c r="AP105" s="153" t="s">
        <v>82</v>
      </c>
      <c r="AQ105" s="135" t="s">
        <v>27</v>
      </c>
    </row>
    <row r="106" spans="1:43" ht="20.25" hidden="1" customHeight="1" thickBot="1" x14ac:dyDescent="0.45">
      <c r="A106" s="115" t="s">
        <v>75</v>
      </c>
      <c r="B106" s="115">
        <f>COUNTIFS(G105:AK105,"&gt;="&amp;H$5,G105:AK105,"&lt;="&amp;P$5,G106:AK106,"土",G107:AK107,"〇")+COUNTIFS(G105:AK105,"&gt;="&amp;H$5,G105:AK105,"&lt;="&amp;P$5,G106:AK106,"日",G107:AK107,"〇")</f>
        <v>0</v>
      </c>
      <c r="C106" s="115">
        <f>COUNTIFS(G105:AK105,"&gt;="&amp;H$5,G105:AK105,"&lt;="&amp;P$5,G106:AK106,"土",G109:AK109,"〇")+COUNTIFS(G105:AK105,"&gt;="&amp;H$5,G105:AK105,"&lt;="&amp;P$5,G106:AK106,"日",G109:AK109,"〇")</f>
        <v>0</v>
      </c>
      <c r="E106" s="148"/>
      <c r="F106" s="149"/>
      <c r="G106" s="81" t="str">
        <f>IFERROR(IF(WEEKDAY(G105,1)=1,"日",IF(WEEKDAY(G105,1)=2,"月",IF(WEEKDAY(G105,1)=3,"火",IF(WEEKDAY(G105,1)=4,"水",IF(WEEKDAY(G105,1)=5,"木",IF(WEEKDAY(G105,1)=6,"金","土")))))),"")</f>
        <v/>
      </c>
      <c r="H106" s="81" t="str">
        <f t="shared" ref="H106:N106" si="19">IFERROR(IF(WEEKDAY(H105,1)=1,"日",IF(WEEKDAY(H105,1)=2,"月",IF(WEEKDAY(H105,1)=3,"火",IF(WEEKDAY(H105,1)=4,"水",IF(WEEKDAY(H105,1)=5,"木",IF(WEEKDAY(H105,1)=6,"金","土")))))),"")</f>
        <v/>
      </c>
      <c r="I106" s="81" t="str">
        <f t="shared" si="19"/>
        <v/>
      </c>
      <c r="J106" s="81" t="str">
        <f t="shared" si="19"/>
        <v/>
      </c>
      <c r="K106" s="81" t="str">
        <f t="shared" si="19"/>
        <v/>
      </c>
      <c r="L106" s="81" t="str">
        <f t="shared" si="19"/>
        <v/>
      </c>
      <c r="M106" s="81" t="str">
        <f t="shared" si="19"/>
        <v/>
      </c>
      <c r="N106" s="81" t="str">
        <f t="shared" si="19"/>
        <v/>
      </c>
      <c r="O106" s="81" t="str">
        <f>IFERROR(IF(WEEKDAY(O105,1)=1,"日",IF(WEEKDAY(O105,1)=2,"月",IF(WEEKDAY(O105,1)=3,"火",IF(WEEKDAY(O105,1)=4,"水",IF(WEEKDAY(O105,1)=5,"木",IF(WEEKDAY(O105,1)=6,"金","土")))))),"")</f>
        <v/>
      </c>
      <c r="P106" s="81" t="str">
        <f t="shared" ref="P106:AK106" si="20">IFERROR(IF(WEEKDAY(P105,1)=1,"日",IF(WEEKDAY(P105,1)=2,"月",IF(WEEKDAY(P105,1)=3,"火",IF(WEEKDAY(P105,1)=4,"水",IF(WEEKDAY(P105,1)=5,"木",IF(WEEKDAY(P105,1)=6,"金","土")))))),"")</f>
        <v/>
      </c>
      <c r="Q106" s="81" t="str">
        <f t="shared" si="20"/>
        <v/>
      </c>
      <c r="R106" s="81" t="str">
        <f t="shared" si="20"/>
        <v/>
      </c>
      <c r="S106" s="81" t="str">
        <f t="shared" si="20"/>
        <v/>
      </c>
      <c r="T106" s="81" t="str">
        <f t="shared" si="20"/>
        <v/>
      </c>
      <c r="U106" s="81" t="str">
        <f t="shared" si="20"/>
        <v/>
      </c>
      <c r="V106" s="81" t="str">
        <f t="shared" si="20"/>
        <v/>
      </c>
      <c r="W106" s="81" t="str">
        <f t="shared" si="20"/>
        <v/>
      </c>
      <c r="X106" s="81" t="str">
        <f t="shared" si="20"/>
        <v/>
      </c>
      <c r="Y106" s="81" t="str">
        <f t="shared" si="20"/>
        <v/>
      </c>
      <c r="Z106" s="81" t="str">
        <f t="shared" si="20"/>
        <v/>
      </c>
      <c r="AA106" s="81" t="str">
        <f t="shared" si="20"/>
        <v/>
      </c>
      <c r="AB106" s="81" t="str">
        <f t="shared" si="20"/>
        <v/>
      </c>
      <c r="AC106" s="81" t="str">
        <f t="shared" si="20"/>
        <v/>
      </c>
      <c r="AD106" s="81" t="str">
        <f t="shared" si="20"/>
        <v/>
      </c>
      <c r="AE106" s="81" t="str">
        <f t="shared" si="20"/>
        <v/>
      </c>
      <c r="AF106" s="81" t="str">
        <f t="shared" si="20"/>
        <v/>
      </c>
      <c r="AG106" s="81" t="str">
        <f t="shared" si="20"/>
        <v/>
      </c>
      <c r="AH106" s="81" t="str">
        <f t="shared" si="20"/>
        <v/>
      </c>
      <c r="AI106" s="81" t="str">
        <f t="shared" si="20"/>
        <v/>
      </c>
      <c r="AJ106" s="81" t="str">
        <f t="shared" si="20"/>
        <v/>
      </c>
      <c r="AK106" s="81" t="str">
        <f t="shared" si="20"/>
        <v/>
      </c>
      <c r="AL106" s="151"/>
      <c r="AM106" s="151"/>
      <c r="AN106" s="151"/>
      <c r="AO106" s="156"/>
      <c r="AP106" s="154"/>
      <c r="AQ106" s="136"/>
    </row>
    <row r="107" spans="1:43" ht="20.25" hidden="1" customHeight="1" x14ac:dyDescent="0.4">
      <c r="A107" s="115" t="s">
        <v>80</v>
      </c>
      <c r="B107" s="117">
        <f>AL107</f>
        <v>0</v>
      </c>
      <c r="C107" s="117">
        <f>AL109</f>
        <v>0</v>
      </c>
      <c r="E107" s="137" t="s">
        <v>7</v>
      </c>
      <c r="F107" s="90" t="s">
        <v>15</v>
      </c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77">
        <f>COUNTIFS(G105:AK105,"&gt;="&amp;H$5,G105:AK105,"&lt;="&amp;P$5,G107:AK107,"〇")</f>
        <v>0</v>
      </c>
      <c r="AM107" s="138">
        <f>IFERROR(AL108/AL107,0)</f>
        <v>0</v>
      </c>
      <c r="AN107" s="139" t="str">
        <f>IF(AND(AL107=0,AL108=0),"対象外",
IF(B106=0,"対象外",
IF(AND(B106/AL107&lt;0.285,AL108&gt;=B106),"〇",
IF(AM107&lt;0.285,"×","〇"))))</f>
        <v>対象外</v>
      </c>
      <c r="AO107" s="157"/>
      <c r="AP107" s="142"/>
      <c r="AQ107" s="140" t="s">
        <v>100</v>
      </c>
    </row>
    <row r="108" spans="1:43" ht="20.25" hidden="1" customHeight="1" thickBot="1" x14ac:dyDescent="0.45">
      <c r="A108" s="115" t="s">
        <v>81</v>
      </c>
      <c r="B108" s="115">
        <f>AL108</f>
        <v>0</v>
      </c>
      <c r="C108" s="115">
        <f>AL110</f>
        <v>0</v>
      </c>
      <c r="E108" s="128"/>
      <c r="F108" s="27" t="s">
        <v>18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>
        <f>COUNTIFS(G105:AK105,"&gt;="&amp;H$5,G105:AK105,"&lt;="&amp;P$5,G108:AK108,"&lt;&gt;"&amp;"")</f>
        <v>0</v>
      </c>
      <c r="AM108" s="130"/>
      <c r="AN108" s="132"/>
      <c r="AO108" s="158"/>
      <c r="AP108" s="143"/>
      <c r="AQ108" s="141"/>
    </row>
    <row r="109" spans="1:43" ht="20.25" hidden="1" customHeight="1" thickTop="1" x14ac:dyDescent="0.4">
      <c r="A109" s="115" t="s">
        <v>74</v>
      </c>
      <c r="B109" s="118" t="str">
        <f>AN107</f>
        <v>対象外</v>
      </c>
      <c r="C109" s="118" t="str">
        <f>AN109</f>
        <v>対象外</v>
      </c>
      <c r="E109" s="127" t="s">
        <v>8</v>
      </c>
      <c r="F109" s="31" t="s">
        <v>15</v>
      </c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89">
        <f>COUNTIFS(G105:AK105,"&gt;="&amp;H$5,G105:AK105,"&lt;="&amp;P$5,G109:AK109,"〇")</f>
        <v>0</v>
      </c>
      <c r="AM109" s="129">
        <f>IFERROR(AL110/AL109,0)</f>
        <v>0</v>
      </c>
      <c r="AN109" s="131" t="str">
        <f>IF(AND(AL109=0,AL110=0),"対象外",
IF(C106=0,"対象外",
IF(AND(C106/AL109&lt;0.285,AL110&gt;=C106),"〇",
IF(AM109&lt;0.285,"×","〇"))))</f>
        <v>対象外</v>
      </c>
      <c r="AO109" s="159" t="str">
        <f>C111</f>
        <v>対象外</v>
      </c>
      <c r="AP109" s="144" t="str">
        <f>IF(AN109="対象外","－",
IF(AN109="×","×",
IF(AND(COUNTIFS(G107:AK107,"〇",G108:AK108,"●",G109:AK109,"〇")=COUNTIFS(G108:AK108,"●",G109:AK109,"〇",G110:AK110,"●"),COUNTIF(G110:AK110,"●")&gt;0),"〇",
IF(AND(COUNTIF(G108:AK108,"●")=0,COUNTIF(G110:AK110,"●")=0,AN109="〇"),"〇","×"))))</f>
        <v>－</v>
      </c>
      <c r="AQ109" s="133" t="s">
        <v>64</v>
      </c>
    </row>
    <row r="110" spans="1:43" ht="20.25" hidden="1" customHeight="1" thickBot="1" x14ac:dyDescent="0.45">
      <c r="A110" s="115" t="s">
        <v>89</v>
      </c>
      <c r="B110" s="118"/>
      <c r="C110" s="118" t="str">
        <f>IF(C104="","",AP109)</f>
        <v/>
      </c>
      <c r="E110" s="128"/>
      <c r="F110" s="27" t="s">
        <v>18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>
        <f>COUNTIFS(G105:AK105,"&gt;="&amp;H$5,G105:AK105,"&lt;="&amp;P$5,G110:AK110,"&lt;&gt;"&amp;"")</f>
        <v>0</v>
      </c>
      <c r="AM110" s="130"/>
      <c r="AN110" s="132"/>
      <c r="AO110" s="160"/>
      <c r="AP110" s="145"/>
      <c r="AQ110" s="134"/>
    </row>
    <row r="111" spans="1:43" ht="42" hidden="1" customHeight="1" thickTop="1" thickBot="1" x14ac:dyDescent="0.45">
      <c r="A111" s="119" t="s">
        <v>90</v>
      </c>
      <c r="C111" s="123" t="str">
        <f>IF(OR(C104="",AN109="対象外"),"対象外",IF(AND(COUNTIFS(G107:AK107,"〇",G108:AK108,"●",G109:AK109,"〇")=COUNTIFS(G108:AK108,"●",G109:AK109,"〇",G110:AK110,"●"),COUNTIF(G110:AK110,"●")&gt;0),"〇","×"))</f>
        <v>対象外</v>
      </c>
      <c r="E111" s="87" t="s">
        <v>27</v>
      </c>
      <c r="F111" s="82"/>
      <c r="G111" s="84"/>
      <c r="H111" s="84"/>
      <c r="I111" s="84"/>
      <c r="J111" s="84"/>
      <c r="K111" s="84"/>
      <c r="L111" s="84"/>
      <c r="M111" s="84"/>
      <c r="N111" s="84"/>
      <c r="O111" s="83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121"/>
      <c r="AL111" s="93"/>
      <c r="AM111" s="94"/>
      <c r="AN111" s="94"/>
      <c r="AO111" s="94"/>
      <c r="AP111" s="95"/>
      <c r="AQ111" s="85" t="s">
        <v>46</v>
      </c>
    </row>
    <row r="112" spans="1:43" ht="20.25" hidden="1" customHeight="1" x14ac:dyDescent="0.4">
      <c r="E112" s="76"/>
      <c r="F112" s="4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6"/>
      <c r="AL112" s="72"/>
      <c r="AM112" s="73"/>
    </row>
    <row r="113" spans="1:43" ht="20.25" hidden="1" customHeight="1" thickBot="1" x14ac:dyDescent="0.45">
      <c r="A113" s="115" t="s">
        <v>78</v>
      </c>
      <c r="B113" s="115" t="str">
        <f>IF(C113="","",IF(C104=12,B104+1,B104))</f>
        <v/>
      </c>
      <c r="C113" s="120" t="str">
        <f>IF(C104="","",IF(DATE(IF(C104=12,B104+1,B104),IF(C104=12,1,C104+1),1)&gt;P$5,"",IF(C104=12,1,C104+1)))</f>
        <v/>
      </c>
      <c r="E113" s="73" t="str">
        <f>IF(B113="","","令和"&amp;B113-2018&amp;"年"&amp;C113&amp;"月")</f>
        <v/>
      </c>
      <c r="G113" s="74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3"/>
      <c r="AL113" s="72"/>
      <c r="AM113" s="73"/>
    </row>
    <row r="114" spans="1:43" ht="20.25" hidden="1" customHeight="1" x14ac:dyDescent="0.4">
      <c r="E114" s="146"/>
      <c r="F114" s="147"/>
      <c r="G114" s="77" t="str">
        <f>IF($B113="","",DATE($B113,$C113,1))</f>
        <v/>
      </c>
      <c r="H114" s="77" t="str">
        <f>IF($B113="","",DATE($B113,$C113,2))</f>
        <v/>
      </c>
      <c r="I114" s="77" t="str">
        <f>IF($B113="","",DATE($B113,$C113,3))</f>
        <v/>
      </c>
      <c r="J114" s="77" t="str">
        <f>IF($B113="","",DATE($B113,$C113,4))</f>
        <v/>
      </c>
      <c r="K114" s="77" t="str">
        <f>IF($B113="","",DATE($B113,$C113,5))</f>
        <v/>
      </c>
      <c r="L114" s="77" t="str">
        <f>IF($B113="","",DATE($B113,$C113,6))</f>
        <v/>
      </c>
      <c r="M114" s="77" t="str">
        <f>IF($B113="","",DATE($B113,$C113,7))</f>
        <v/>
      </c>
      <c r="N114" s="77" t="str">
        <f>IF($B113="","",DATE($B113,$C113,8))</f>
        <v/>
      </c>
      <c r="O114" s="77" t="str">
        <f>IF($B113="","",DATE($B113,$C113,9))</f>
        <v/>
      </c>
      <c r="P114" s="77" t="str">
        <f>IF($B113="","",DATE($B113,$C113,10))</f>
        <v/>
      </c>
      <c r="Q114" s="77" t="str">
        <f>IF($B113="","",DATE($B113,$C113,11))</f>
        <v/>
      </c>
      <c r="R114" s="77" t="str">
        <f>IF($B113="","",DATE($B113,$C113,12))</f>
        <v/>
      </c>
      <c r="S114" s="77" t="str">
        <f>IF($B113="","",DATE($B113,$C113,13))</f>
        <v/>
      </c>
      <c r="T114" s="77" t="str">
        <f>IF($B113="","",DATE($B113,$C113,14))</f>
        <v/>
      </c>
      <c r="U114" s="77" t="str">
        <f>IF($B113="","",DATE($B113,$C113,15))</f>
        <v/>
      </c>
      <c r="V114" s="77" t="str">
        <f>IF($B113="","",DATE($B113,$C113,16))</f>
        <v/>
      </c>
      <c r="W114" s="77" t="str">
        <f>IF($B113="","",DATE($B113,$C113,17))</f>
        <v/>
      </c>
      <c r="X114" s="77" t="str">
        <f>IF($B113="","",DATE($B113,$C113,18))</f>
        <v/>
      </c>
      <c r="Y114" s="77" t="str">
        <f>IF($B113="","",DATE($B113,$C113,19))</f>
        <v/>
      </c>
      <c r="Z114" s="77" t="str">
        <f>IF($B113="","",DATE($B113,$C113,20))</f>
        <v/>
      </c>
      <c r="AA114" s="77" t="str">
        <f>IF($B113="","",DATE($B113,$C113,21))</f>
        <v/>
      </c>
      <c r="AB114" s="77" t="str">
        <f>IF($B113="","",DATE($B113,$C113,22))</f>
        <v/>
      </c>
      <c r="AC114" s="77" t="str">
        <f>IF($B113="","",DATE($B113,$C113,23))</f>
        <v/>
      </c>
      <c r="AD114" s="77" t="str">
        <f>IF($B113="","",DATE($B113,$C113,24))</f>
        <v/>
      </c>
      <c r="AE114" s="77" t="str">
        <f>IF($B113="","",DATE($B113,$C113,25))</f>
        <v/>
      </c>
      <c r="AF114" s="77" t="str">
        <f>IF($B113="","",DATE($B113,$C113,26))</f>
        <v/>
      </c>
      <c r="AG114" s="77" t="str">
        <f>IF($B113="","",DATE($B113,$C113,27))</f>
        <v/>
      </c>
      <c r="AH114" s="77" t="str">
        <f>IF($B113="","",DATE($B113,$C113,28))</f>
        <v/>
      </c>
      <c r="AI114" s="77" t="str">
        <f>IF($B113="","",IF(MONTH(DATE($B113,$C113,29))=$C113,DATE($B113,$C113,29),""))</f>
        <v/>
      </c>
      <c r="AJ114" s="77" t="str">
        <f>IF($B113="","",IF(MONTH(DATE($B113,$C113,30))=$C113,DATE($B113,$C113,30),""))</f>
        <v/>
      </c>
      <c r="AK114" s="77" t="str">
        <f>IF($B113="","",IF(MONTH(DATE($B113,$C113,31))=$C113,DATE($B113,$C113,31),""))</f>
        <v/>
      </c>
      <c r="AL114" s="150" t="s">
        <v>16</v>
      </c>
      <c r="AM114" s="150" t="s">
        <v>11</v>
      </c>
      <c r="AN114" s="152" t="s">
        <v>83</v>
      </c>
      <c r="AO114" s="155" t="s">
        <v>93</v>
      </c>
      <c r="AP114" s="153" t="s">
        <v>82</v>
      </c>
      <c r="AQ114" s="135" t="s">
        <v>27</v>
      </c>
    </row>
    <row r="115" spans="1:43" ht="20.25" hidden="1" customHeight="1" thickBot="1" x14ac:dyDescent="0.45">
      <c r="A115" s="115" t="s">
        <v>75</v>
      </c>
      <c r="B115" s="115">
        <f>COUNTIFS(G114:AK114,"&gt;="&amp;H$5,G114:AK114,"&lt;="&amp;P$5,G115:AK115,"土",G116:AK116,"〇")+COUNTIFS(G114:AK114,"&gt;="&amp;H$5,G114:AK114,"&lt;="&amp;P$5,G115:AK115,"日",G116:AK116,"〇")</f>
        <v>0</v>
      </c>
      <c r="C115" s="115">
        <f>COUNTIFS(G114:AK114,"&gt;="&amp;H$5,G114:AK114,"&lt;="&amp;P$5,G115:AK115,"土",G118:AK118,"〇")+COUNTIFS(G114:AK114,"&gt;="&amp;H$5,G114:AK114,"&lt;="&amp;P$5,G115:AK115,"日",G118:AK118,"〇")</f>
        <v>0</v>
      </c>
      <c r="E115" s="148"/>
      <c r="F115" s="149"/>
      <c r="G115" s="81" t="str">
        <f>IFERROR(IF(WEEKDAY(G114,1)=1,"日",IF(WEEKDAY(G114,1)=2,"月",IF(WEEKDAY(G114,1)=3,"火",IF(WEEKDAY(G114,1)=4,"水",IF(WEEKDAY(G114,1)=5,"木",IF(WEEKDAY(G114,1)=6,"金","土")))))),"")</f>
        <v/>
      </c>
      <c r="H115" s="81" t="str">
        <f t="shared" ref="H115:N115" si="21">IFERROR(IF(WEEKDAY(H114,1)=1,"日",IF(WEEKDAY(H114,1)=2,"月",IF(WEEKDAY(H114,1)=3,"火",IF(WEEKDAY(H114,1)=4,"水",IF(WEEKDAY(H114,1)=5,"木",IF(WEEKDAY(H114,1)=6,"金","土")))))),"")</f>
        <v/>
      </c>
      <c r="I115" s="81" t="str">
        <f t="shared" si="21"/>
        <v/>
      </c>
      <c r="J115" s="81" t="str">
        <f t="shared" si="21"/>
        <v/>
      </c>
      <c r="K115" s="81" t="str">
        <f t="shared" si="21"/>
        <v/>
      </c>
      <c r="L115" s="81" t="str">
        <f t="shared" si="21"/>
        <v/>
      </c>
      <c r="M115" s="81" t="str">
        <f t="shared" si="21"/>
        <v/>
      </c>
      <c r="N115" s="81" t="str">
        <f t="shared" si="21"/>
        <v/>
      </c>
      <c r="O115" s="81" t="str">
        <f>IFERROR(IF(WEEKDAY(O114,1)=1,"日",IF(WEEKDAY(O114,1)=2,"月",IF(WEEKDAY(O114,1)=3,"火",IF(WEEKDAY(O114,1)=4,"水",IF(WEEKDAY(O114,1)=5,"木",IF(WEEKDAY(O114,1)=6,"金","土")))))),"")</f>
        <v/>
      </c>
      <c r="P115" s="81" t="str">
        <f t="shared" ref="P115:AK115" si="22">IFERROR(IF(WEEKDAY(P114,1)=1,"日",IF(WEEKDAY(P114,1)=2,"月",IF(WEEKDAY(P114,1)=3,"火",IF(WEEKDAY(P114,1)=4,"水",IF(WEEKDAY(P114,1)=5,"木",IF(WEEKDAY(P114,1)=6,"金","土")))))),"")</f>
        <v/>
      </c>
      <c r="Q115" s="81" t="str">
        <f t="shared" si="22"/>
        <v/>
      </c>
      <c r="R115" s="81" t="str">
        <f t="shared" si="22"/>
        <v/>
      </c>
      <c r="S115" s="81" t="str">
        <f t="shared" si="22"/>
        <v/>
      </c>
      <c r="T115" s="81" t="str">
        <f t="shared" si="22"/>
        <v/>
      </c>
      <c r="U115" s="81" t="str">
        <f t="shared" si="22"/>
        <v/>
      </c>
      <c r="V115" s="81" t="str">
        <f t="shared" si="22"/>
        <v/>
      </c>
      <c r="W115" s="81" t="str">
        <f t="shared" si="22"/>
        <v/>
      </c>
      <c r="X115" s="81" t="str">
        <f t="shared" si="22"/>
        <v/>
      </c>
      <c r="Y115" s="81" t="str">
        <f t="shared" si="22"/>
        <v/>
      </c>
      <c r="Z115" s="81" t="str">
        <f t="shared" si="22"/>
        <v/>
      </c>
      <c r="AA115" s="81" t="str">
        <f t="shared" si="22"/>
        <v/>
      </c>
      <c r="AB115" s="81" t="str">
        <f t="shared" si="22"/>
        <v/>
      </c>
      <c r="AC115" s="81" t="str">
        <f t="shared" si="22"/>
        <v/>
      </c>
      <c r="AD115" s="81" t="str">
        <f t="shared" si="22"/>
        <v/>
      </c>
      <c r="AE115" s="81" t="str">
        <f t="shared" si="22"/>
        <v/>
      </c>
      <c r="AF115" s="81" t="str">
        <f t="shared" si="22"/>
        <v/>
      </c>
      <c r="AG115" s="81" t="str">
        <f t="shared" si="22"/>
        <v/>
      </c>
      <c r="AH115" s="81" t="str">
        <f t="shared" si="22"/>
        <v/>
      </c>
      <c r="AI115" s="81" t="str">
        <f t="shared" si="22"/>
        <v/>
      </c>
      <c r="AJ115" s="81" t="str">
        <f t="shared" si="22"/>
        <v/>
      </c>
      <c r="AK115" s="81" t="str">
        <f t="shared" si="22"/>
        <v/>
      </c>
      <c r="AL115" s="151"/>
      <c r="AM115" s="151"/>
      <c r="AN115" s="151"/>
      <c r="AO115" s="156"/>
      <c r="AP115" s="154"/>
      <c r="AQ115" s="136"/>
    </row>
    <row r="116" spans="1:43" ht="20.25" hidden="1" customHeight="1" x14ac:dyDescent="0.4">
      <c r="A116" s="115" t="s">
        <v>80</v>
      </c>
      <c r="B116" s="117">
        <f>AL116</f>
        <v>0</v>
      </c>
      <c r="C116" s="117">
        <f>AL118</f>
        <v>0</v>
      </c>
      <c r="E116" s="137" t="s">
        <v>7</v>
      </c>
      <c r="F116" s="90" t="s">
        <v>15</v>
      </c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77">
        <f>COUNTIFS(G114:AK114,"&gt;="&amp;H$5,G114:AK114,"&lt;="&amp;P$5,G116:AK116,"〇")</f>
        <v>0</v>
      </c>
      <c r="AM116" s="138">
        <f>IFERROR(AL117/AL116,0)</f>
        <v>0</v>
      </c>
      <c r="AN116" s="139" t="str">
        <f>IF(AND(AL116=0,AL117=0),"対象外",
IF(B115=0,"対象外",
IF(AND(B115/AL116&lt;0.285,AL117&gt;=B115),"〇",
IF(AM116&lt;0.285,"×","〇"))))</f>
        <v>対象外</v>
      </c>
      <c r="AO116" s="157"/>
      <c r="AP116" s="142"/>
      <c r="AQ116" s="140" t="s">
        <v>100</v>
      </c>
    </row>
    <row r="117" spans="1:43" ht="20.25" hidden="1" customHeight="1" thickBot="1" x14ac:dyDescent="0.45">
      <c r="A117" s="115" t="s">
        <v>81</v>
      </c>
      <c r="B117" s="115">
        <f>AL117</f>
        <v>0</v>
      </c>
      <c r="C117" s="115">
        <f>AL119</f>
        <v>0</v>
      </c>
      <c r="E117" s="128"/>
      <c r="F117" s="27" t="s">
        <v>18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>
        <f>COUNTIFS(G114:AK114,"&gt;="&amp;H$5,G114:AK114,"&lt;="&amp;P$5,G117:AK117,"&lt;&gt;"&amp;"")</f>
        <v>0</v>
      </c>
      <c r="AM117" s="130"/>
      <c r="AN117" s="132"/>
      <c r="AO117" s="158"/>
      <c r="AP117" s="143"/>
      <c r="AQ117" s="141"/>
    </row>
    <row r="118" spans="1:43" ht="20.25" hidden="1" customHeight="1" thickTop="1" x14ac:dyDescent="0.4">
      <c r="A118" s="115" t="s">
        <v>74</v>
      </c>
      <c r="B118" s="118" t="str">
        <f>AN116</f>
        <v>対象外</v>
      </c>
      <c r="C118" s="118" t="str">
        <f>AN118</f>
        <v>対象外</v>
      </c>
      <c r="E118" s="127" t="s">
        <v>8</v>
      </c>
      <c r="F118" s="31" t="s">
        <v>15</v>
      </c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89">
        <f>COUNTIFS(G114:AK114,"&gt;="&amp;H$5,G114:AK114,"&lt;="&amp;P$5,G118:AK118,"〇")</f>
        <v>0</v>
      </c>
      <c r="AM118" s="129">
        <f>IFERROR(AL119/AL118,0)</f>
        <v>0</v>
      </c>
      <c r="AN118" s="131" t="str">
        <f>IF(AND(AL118=0,AL119=0),"対象外",
IF(C115=0,"対象外",
IF(AND(C115/AL118&lt;0.285,AL119&gt;=C115),"〇",
IF(AM118&lt;0.285,"×","〇"))))</f>
        <v>対象外</v>
      </c>
      <c r="AO118" s="159" t="str">
        <f>C120</f>
        <v>対象外</v>
      </c>
      <c r="AP118" s="144" t="str">
        <f>IF(AN118="対象外","－",
IF(AN118="×","×",
IF(AND(COUNTIFS(G116:AK116,"〇",G117:AK117,"●",G118:AK118,"〇")=COUNTIFS(G117:AK117,"●",G118:AK118,"〇",G119:AK119,"●"),COUNTIF(G119:AK119,"●")&gt;0),"〇",
IF(AND(COUNTIF(G117:AK117,"●")=0,COUNTIF(G119:AK119,"●")=0,AN118="〇"),"〇","×"))))</f>
        <v>－</v>
      </c>
      <c r="AQ118" s="133" t="s">
        <v>64</v>
      </c>
    </row>
    <row r="119" spans="1:43" ht="20.25" hidden="1" customHeight="1" thickBot="1" x14ac:dyDescent="0.45">
      <c r="A119" s="115" t="s">
        <v>89</v>
      </c>
      <c r="B119" s="118"/>
      <c r="C119" s="118" t="str">
        <f>IF(C113="","",AP118)</f>
        <v/>
      </c>
      <c r="E119" s="128"/>
      <c r="F119" s="27" t="s">
        <v>18</v>
      </c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>
        <f>COUNTIFS(G114:AK114,"&gt;="&amp;H$5,G114:AK114,"&lt;="&amp;P$5,G119:AK119,"&lt;&gt;"&amp;"")</f>
        <v>0</v>
      </c>
      <c r="AM119" s="130"/>
      <c r="AN119" s="132"/>
      <c r="AO119" s="160"/>
      <c r="AP119" s="145"/>
      <c r="AQ119" s="134"/>
    </row>
    <row r="120" spans="1:43" ht="42" hidden="1" customHeight="1" thickTop="1" thickBot="1" x14ac:dyDescent="0.45">
      <c r="A120" s="119" t="s">
        <v>90</v>
      </c>
      <c r="C120" s="123" t="str">
        <f>IF(OR(C113="",AN118="対象外"),"対象外",IF(AND(COUNTIFS(G116:AK116,"〇",G117:AK117,"●",G118:AK118,"〇")=COUNTIFS(G117:AK117,"●",G118:AK118,"〇",G119:AK119,"●"),COUNTIF(G119:AK119,"●")&gt;0),"〇","×"))</f>
        <v>対象外</v>
      </c>
      <c r="E120" s="87" t="s">
        <v>27</v>
      </c>
      <c r="F120" s="82"/>
      <c r="G120" s="84"/>
      <c r="H120" s="84"/>
      <c r="I120" s="84"/>
      <c r="J120" s="84"/>
      <c r="K120" s="84"/>
      <c r="L120" s="84"/>
      <c r="M120" s="84"/>
      <c r="N120" s="84"/>
      <c r="O120" s="83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121"/>
      <c r="AL120" s="93"/>
      <c r="AM120" s="94"/>
      <c r="AN120" s="94"/>
      <c r="AO120" s="94"/>
      <c r="AP120" s="95"/>
      <c r="AQ120" s="85" t="s">
        <v>46</v>
      </c>
    </row>
    <row r="121" spans="1:43" ht="20.25" hidden="1" customHeight="1" x14ac:dyDescent="0.4">
      <c r="E121" s="76"/>
      <c r="F121" s="4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6"/>
      <c r="AL121" s="72"/>
      <c r="AM121" s="73"/>
    </row>
    <row r="122" spans="1:43" ht="20.25" hidden="1" customHeight="1" thickBot="1" x14ac:dyDescent="0.45">
      <c r="A122" s="115" t="s">
        <v>78</v>
      </c>
      <c r="B122" s="115" t="str">
        <f>IF(C122="","",IF(C113=12,B113+1,B113))</f>
        <v/>
      </c>
      <c r="C122" s="120" t="str">
        <f>IF(C113="","",IF(DATE(IF(C113=12,B113+1,B113),IF(C113=12,1,C113+1),1)&gt;P$5,"",IF(C113=12,1,C113+1)))</f>
        <v/>
      </c>
      <c r="E122" s="73" t="str">
        <f>IF(B122="","","令和"&amp;B122-2018&amp;"年"&amp;C122&amp;"月")</f>
        <v/>
      </c>
      <c r="G122" s="74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3"/>
      <c r="AL122" s="72"/>
      <c r="AM122" s="73"/>
    </row>
    <row r="123" spans="1:43" ht="20.25" hidden="1" customHeight="1" x14ac:dyDescent="0.4">
      <c r="E123" s="146"/>
      <c r="F123" s="147"/>
      <c r="G123" s="77" t="str">
        <f>IF($B122="","",DATE($B122,$C122,1))</f>
        <v/>
      </c>
      <c r="H123" s="77" t="str">
        <f>IF($B122="","",DATE($B122,$C122,2))</f>
        <v/>
      </c>
      <c r="I123" s="77" t="str">
        <f>IF($B122="","",DATE($B122,$C122,3))</f>
        <v/>
      </c>
      <c r="J123" s="77" t="str">
        <f>IF($B122="","",DATE($B122,$C122,4))</f>
        <v/>
      </c>
      <c r="K123" s="77" t="str">
        <f>IF($B122="","",DATE($B122,$C122,5))</f>
        <v/>
      </c>
      <c r="L123" s="77" t="str">
        <f>IF($B122="","",DATE($B122,$C122,6))</f>
        <v/>
      </c>
      <c r="M123" s="77" t="str">
        <f>IF($B122="","",DATE($B122,$C122,7))</f>
        <v/>
      </c>
      <c r="N123" s="77" t="str">
        <f>IF($B122="","",DATE($B122,$C122,8))</f>
        <v/>
      </c>
      <c r="O123" s="77" t="str">
        <f>IF($B122="","",DATE($B122,$C122,9))</f>
        <v/>
      </c>
      <c r="P123" s="77" t="str">
        <f>IF($B122="","",DATE($B122,$C122,10))</f>
        <v/>
      </c>
      <c r="Q123" s="77" t="str">
        <f>IF($B122="","",DATE($B122,$C122,11))</f>
        <v/>
      </c>
      <c r="R123" s="77" t="str">
        <f>IF($B122="","",DATE($B122,$C122,12))</f>
        <v/>
      </c>
      <c r="S123" s="77" t="str">
        <f>IF($B122="","",DATE($B122,$C122,13))</f>
        <v/>
      </c>
      <c r="T123" s="77" t="str">
        <f>IF($B122="","",DATE($B122,$C122,14))</f>
        <v/>
      </c>
      <c r="U123" s="77" t="str">
        <f>IF($B122="","",DATE($B122,$C122,15))</f>
        <v/>
      </c>
      <c r="V123" s="77" t="str">
        <f>IF($B122="","",DATE($B122,$C122,16))</f>
        <v/>
      </c>
      <c r="W123" s="77" t="str">
        <f>IF($B122="","",DATE($B122,$C122,17))</f>
        <v/>
      </c>
      <c r="X123" s="77" t="str">
        <f>IF($B122="","",DATE($B122,$C122,18))</f>
        <v/>
      </c>
      <c r="Y123" s="77" t="str">
        <f>IF($B122="","",DATE($B122,$C122,19))</f>
        <v/>
      </c>
      <c r="Z123" s="77" t="str">
        <f>IF($B122="","",DATE($B122,$C122,20))</f>
        <v/>
      </c>
      <c r="AA123" s="77" t="str">
        <f>IF($B122="","",DATE($B122,$C122,21))</f>
        <v/>
      </c>
      <c r="AB123" s="77" t="str">
        <f>IF($B122="","",DATE($B122,$C122,22))</f>
        <v/>
      </c>
      <c r="AC123" s="77" t="str">
        <f>IF($B122="","",DATE($B122,$C122,23))</f>
        <v/>
      </c>
      <c r="AD123" s="77" t="str">
        <f>IF($B122="","",DATE($B122,$C122,24))</f>
        <v/>
      </c>
      <c r="AE123" s="77" t="str">
        <f>IF($B122="","",DATE($B122,$C122,25))</f>
        <v/>
      </c>
      <c r="AF123" s="77" t="str">
        <f>IF($B122="","",DATE($B122,$C122,26))</f>
        <v/>
      </c>
      <c r="AG123" s="77" t="str">
        <f>IF($B122="","",DATE($B122,$C122,27))</f>
        <v/>
      </c>
      <c r="AH123" s="77" t="str">
        <f>IF($B122="","",DATE($B122,$C122,28))</f>
        <v/>
      </c>
      <c r="AI123" s="77" t="str">
        <f>IF($B122="","",IF(MONTH(DATE($B122,$C122,29))=$C122,DATE($B122,$C122,29),""))</f>
        <v/>
      </c>
      <c r="AJ123" s="77" t="str">
        <f>IF($B122="","",IF(MONTH(DATE($B122,$C122,30))=$C122,DATE($B122,$C122,30),""))</f>
        <v/>
      </c>
      <c r="AK123" s="77" t="str">
        <f>IF($B122="","",IF(MONTH(DATE($B122,$C122,31))=$C122,DATE($B122,$C122,31),""))</f>
        <v/>
      </c>
      <c r="AL123" s="150" t="s">
        <v>16</v>
      </c>
      <c r="AM123" s="150" t="s">
        <v>11</v>
      </c>
      <c r="AN123" s="152" t="s">
        <v>83</v>
      </c>
      <c r="AO123" s="155" t="s">
        <v>93</v>
      </c>
      <c r="AP123" s="153" t="s">
        <v>82</v>
      </c>
      <c r="AQ123" s="135" t="s">
        <v>27</v>
      </c>
    </row>
    <row r="124" spans="1:43" ht="20.25" hidden="1" customHeight="1" thickBot="1" x14ac:dyDescent="0.45">
      <c r="A124" s="115" t="s">
        <v>75</v>
      </c>
      <c r="B124" s="115">
        <f>COUNTIFS(G123:AK123,"&gt;="&amp;H$5,G123:AK123,"&lt;="&amp;P$5,G124:AK124,"土",G125:AK125,"〇")+COUNTIFS(G123:AK123,"&gt;="&amp;H$5,G123:AK123,"&lt;="&amp;P$5,G124:AK124,"日",G125:AK125,"〇")</f>
        <v>0</v>
      </c>
      <c r="C124" s="115">
        <f>COUNTIFS(G123:AK123,"&gt;="&amp;H$5,G123:AK123,"&lt;="&amp;P$5,G124:AK124,"土",G127:AK127,"〇")+COUNTIFS(G123:AK123,"&gt;="&amp;H$5,G123:AK123,"&lt;="&amp;P$5,G124:AK124,"日",G127:AK127,"〇")</f>
        <v>0</v>
      </c>
      <c r="E124" s="148"/>
      <c r="F124" s="149"/>
      <c r="G124" s="81" t="str">
        <f>IFERROR(IF(WEEKDAY(G123,1)=1,"日",IF(WEEKDAY(G123,1)=2,"月",IF(WEEKDAY(G123,1)=3,"火",IF(WEEKDAY(G123,1)=4,"水",IF(WEEKDAY(G123,1)=5,"木",IF(WEEKDAY(G123,1)=6,"金","土")))))),"")</f>
        <v/>
      </c>
      <c r="H124" s="81" t="str">
        <f t="shared" ref="H124:N124" si="23">IFERROR(IF(WEEKDAY(H123,1)=1,"日",IF(WEEKDAY(H123,1)=2,"月",IF(WEEKDAY(H123,1)=3,"火",IF(WEEKDAY(H123,1)=4,"水",IF(WEEKDAY(H123,1)=5,"木",IF(WEEKDAY(H123,1)=6,"金","土")))))),"")</f>
        <v/>
      </c>
      <c r="I124" s="81" t="str">
        <f t="shared" si="23"/>
        <v/>
      </c>
      <c r="J124" s="81" t="str">
        <f t="shared" si="23"/>
        <v/>
      </c>
      <c r="K124" s="81" t="str">
        <f t="shared" si="23"/>
        <v/>
      </c>
      <c r="L124" s="81" t="str">
        <f t="shared" si="23"/>
        <v/>
      </c>
      <c r="M124" s="81" t="str">
        <f t="shared" si="23"/>
        <v/>
      </c>
      <c r="N124" s="81" t="str">
        <f t="shared" si="23"/>
        <v/>
      </c>
      <c r="O124" s="81" t="str">
        <f>IFERROR(IF(WEEKDAY(O123,1)=1,"日",IF(WEEKDAY(O123,1)=2,"月",IF(WEEKDAY(O123,1)=3,"火",IF(WEEKDAY(O123,1)=4,"水",IF(WEEKDAY(O123,1)=5,"木",IF(WEEKDAY(O123,1)=6,"金","土")))))),"")</f>
        <v/>
      </c>
      <c r="P124" s="81" t="str">
        <f t="shared" ref="P124:AK124" si="24">IFERROR(IF(WEEKDAY(P123,1)=1,"日",IF(WEEKDAY(P123,1)=2,"月",IF(WEEKDAY(P123,1)=3,"火",IF(WEEKDAY(P123,1)=4,"水",IF(WEEKDAY(P123,1)=5,"木",IF(WEEKDAY(P123,1)=6,"金","土")))))),"")</f>
        <v/>
      </c>
      <c r="Q124" s="81" t="str">
        <f t="shared" si="24"/>
        <v/>
      </c>
      <c r="R124" s="81" t="str">
        <f t="shared" si="24"/>
        <v/>
      </c>
      <c r="S124" s="81" t="str">
        <f t="shared" si="24"/>
        <v/>
      </c>
      <c r="T124" s="81" t="str">
        <f t="shared" si="24"/>
        <v/>
      </c>
      <c r="U124" s="81" t="str">
        <f t="shared" si="24"/>
        <v/>
      </c>
      <c r="V124" s="81" t="str">
        <f t="shared" si="24"/>
        <v/>
      </c>
      <c r="W124" s="81" t="str">
        <f t="shared" si="24"/>
        <v/>
      </c>
      <c r="X124" s="81" t="str">
        <f t="shared" si="24"/>
        <v/>
      </c>
      <c r="Y124" s="81" t="str">
        <f t="shared" si="24"/>
        <v/>
      </c>
      <c r="Z124" s="81" t="str">
        <f t="shared" si="24"/>
        <v/>
      </c>
      <c r="AA124" s="81" t="str">
        <f t="shared" si="24"/>
        <v/>
      </c>
      <c r="AB124" s="81" t="str">
        <f t="shared" si="24"/>
        <v/>
      </c>
      <c r="AC124" s="81" t="str">
        <f t="shared" si="24"/>
        <v/>
      </c>
      <c r="AD124" s="81" t="str">
        <f t="shared" si="24"/>
        <v/>
      </c>
      <c r="AE124" s="81" t="str">
        <f t="shared" si="24"/>
        <v/>
      </c>
      <c r="AF124" s="81" t="str">
        <f t="shared" si="24"/>
        <v/>
      </c>
      <c r="AG124" s="81" t="str">
        <f t="shared" si="24"/>
        <v/>
      </c>
      <c r="AH124" s="81" t="str">
        <f t="shared" si="24"/>
        <v/>
      </c>
      <c r="AI124" s="81" t="str">
        <f t="shared" si="24"/>
        <v/>
      </c>
      <c r="AJ124" s="81" t="str">
        <f t="shared" si="24"/>
        <v/>
      </c>
      <c r="AK124" s="81" t="str">
        <f t="shared" si="24"/>
        <v/>
      </c>
      <c r="AL124" s="151"/>
      <c r="AM124" s="151"/>
      <c r="AN124" s="151"/>
      <c r="AO124" s="156"/>
      <c r="AP124" s="154"/>
      <c r="AQ124" s="136"/>
    </row>
    <row r="125" spans="1:43" ht="20.25" hidden="1" customHeight="1" x14ac:dyDescent="0.4">
      <c r="A125" s="115" t="s">
        <v>80</v>
      </c>
      <c r="B125" s="117">
        <f>AL125</f>
        <v>0</v>
      </c>
      <c r="C125" s="117">
        <f>AL127</f>
        <v>0</v>
      </c>
      <c r="E125" s="137" t="s">
        <v>7</v>
      </c>
      <c r="F125" s="90" t="s">
        <v>15</v>
      </c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77">
        <f>COUNTIFS(G123:AK123,"&gt;="&amp;H$5,G123:AK123,"&lt;="&amp;P$5,G125:AK125,"〇")</f>
        <v>0</v>
      </c>
      <c r="AM125" s="138">
        <f>IFERROR(AL126/AL125,0)</f>
        <v>0</v>
      </c>
      <c r="AN125" s="139" t="str">
        <f>IF(AND(AL125=0,AL126=0),"対象外",
IF(B124=0,"対象外",
IF(AND(B124/AL125&lt;0.285,AL126&gt;=B124),"〇",
IF(AM125&lt;0.285,"×","〇"))))</f>
        <v>対象外</v>
      </c>
      <c r="AO125" s="157"/>
      <c r="AP125" s="142"/>
      <c r="AQ125" s="140" t="s">
        <v>100</v>
      </c>
    </row>
    <row r="126" spans="1:43" ht="20.25" hidden="1" customHeight="1" thickBot="1" x14ac:dyDescent="0.45">
      <c r="A126" s="115" t="s">
        <v>81</v>
      </c>
      <c r="B126" s="115">
        <f>AL126</f>
        <v>0</v>
      </c>
      <c r="C126" s="115">
        <f>AL128</f>
        <v>0</v>
      </c>
      <c r="E126" s="128"/>
      <c r="F126" s="27" t="s">
        <v>18</v>
      </c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>
        <f>COUNTIFS(G123:AK123,"&gt;="&amp;H$5,G123:AK123,"&lt;="&amp;P$5,G126:AK126,"&lt;&gt;"&amp;"")</f>
        <v>0</v>
      </c>
      <c r="AM126" s="130"/>
      <c r="AN126" s="132"/>
      <c r="AO126" s="158"/>
      <c r="AP126" s="143"/>
      <c r="AQ126" s="141"/>
    </row>
    <row r="127" spans="1:43" ht="20.25" hidden="1" customHeight="1" thickTop="1" x14ac:dyDescent="0.4">
      <c r="A127" s="115" t="s">
        <v>74</v>
      </c>
      <c r="B127" s="118" t="str">
        <f>AN125</f>
        <v>対象外</v>
      </c>
      <c r="C127" s="118" t="str">
        <f>AN127</f>
        <v>対象外</v>
      </c>
      <c r="E127" s="127" t="s">
        <v>8</v>
      </c>
      <c r="F127" s="31" t="s">
        <v>15</v>
      </c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89">
        <f>COUNTIFS(G123:AK123,"&gt;="&amp;H$5,G123:AK123,"&lt;="&amp;P$5,G127:AK127,"〇")</f>
        <v>0</v>
      </c>
      <c r="AM127" s="129">
        <f>IFERROR(AL128/AL127,0)</f>
        <v>0</v>
      </c>
      <c r="AN127" s="131" t="str">
        <f>IF(AND(AL127=0,AL128=0),"対象外",
IF(C124=0,"対象外",
IF(AND(C124/AL127&lt;0.285,AL128&gt;=C124),"〇",
IF(AM127&lt;0.285,"×","〇"))))</f>
        <v>対象外</v>
      </c>
      <c r="AO127" s="159" t="str">
        <f>C129</f>
        <v>対象外</v>
      </c>
      <c r="AP127" s="144" t="str">
        <f>IF(AN127="対象外","－",
IF(AN127="×","×",
IF(AND(COUNTIFS(G125:AK125,"〇",G126:AK126,"●",G127:AK127,"〇")=COUNTIFS(G126:AK126,"●",G127:AK127,"〇",G128:AK128,"●"),COUNTIF(G128:AK128,"●")&gt;0),"〇",
IF(AND(COUNTIF(G126:AK126,"●")=0,COUNTIF(G128:AK128,"●")=0,AN127="〇"),"〇","×"))))</f>
        <v>－</v>
      </c>
      <c r="AQ127" s="133" t="s">
        <v>64</v>
      </c>
    </row>
    <row r="128" spans="1:43" ht="20.25" hidden="1" customHeight="1" thickBot="1" x14ac:dyDescent="0.45">
      <c r="A128" s="115" t="s">
        <v>89</v>
      </c>
      <c r="B128" s="118"/>
      <c r="C128" s="118" t="str">
        <f>IF(C122="","",AP127)</f>
        <v/>
      </c>
      <c r="E128" s="128"/>
      <c r="F128" s="27" t="s">
        <v>18</v>
      </c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>
        <f>COUNTIFS(G123:AK123,"&gt;="&amp;H$5,G123:AK123,"&lt;="&amp;P$5,G128:AK128,"&lt;&gt;"&amp;"")</f>
        <v>0</v>
      </c>
      <c r="AM128" s="130"/>
      <c r="AN128" s="132"/>
      <c r="AO128" s="160"/>
      <c r="AP128" s="145"/>
      <c r="AQ128" s="134"/>
    </row>
    <row r="129" spans="1:43" ht="42" hidden="1" customHeight="1" thickTop="1" thickBot="1" x14ac:dyDescent="0.45">
      <c r="A129" s="119" t="s">
        <v>90</v>
      </c>
      <c r="C129" s="123" t="str">
        <f>IF(OR(C122="",AN127="対象外"),"対象外",IF(AND(COUNTIFS(G125:AK125,"〇",G126:AK126,"●",G127:AK127,"〇")=COUNTIFS(G126:AK126,"●",G127:AK127,"〇",G128:AK128,"●"),COUNTIF(G128:AK128,"●")&gt;0),"〇","×"))</f>
        <v>対象外</v>
      </c>
      <c r="E129" s="87" t="s">
        <v>27</v>
      </c>
      <c r="F129" s="82"/>
      <c r="G129" s="84"/>
      <c r="H129" s="84"/>
      <c r="I129" s="84"/>
      <c r="J129" s="84"/>
      <c r="K129" s="84"/>
      <c r="L129" s="84"/>
      <c r="M129" s="84"/>
      <c r="N129" s="84"/>
      <c r="O129" s="83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121"/>
      <c r="AL129" s="93"/>
      <c r="AM129" s="94"/>
      <c r="AN129" s="94"/>
      <c r="AO129" s="94"/>
      <c r="AP129" s="95"/>
      <c r="AQ129" s="85" t="s">
        <v>46</v>
      </c>
    </row>
    <row r="130" spans="1:43" ht="20.25" hidden="1" customHeight="1" x14ac:dyDescent="0.4">
      <c r="E130" s="76"/>
      <c r="F130" s="4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6"/>
      <c r="AL130" s="72"/>
      <c r="AM130" s="73"/>
    </row>
    <row r="131" spans="1:43" ht="20.25" hidden="1" customHeight="1" thickBot="1" x14ac:dyDescent="0.45">
      <c r="A131" s="115" t="s">
        <v>78</v>
      </c>
      <c r="B131" s="115" t="str">
        <f>IF(C131="","",IF(C122=12,B122+1,B122))</f>
        <v/>
      </c>
      <c r="C131" s="120" t="str">
        <f>IF(C122="","",IF(DATE(IF(C122=12,B122+1,B122),IF(C122=12,1,C122+1),1)&gt;P$5,"",IF(C122=12,1,C122+1)))</f>
        <v/>
      </c>
      <c r="E131" s="73" t="str">
        <f>IF(B131="","","令和"&amp;B131-2018&amp;"年"&amp;C131&amp;"月")</f>
        <v/>
      </c>
      <c r="G131" s="74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3"/>
      <c r="AL131" s="72"/>
      <c r="AM131" s="73"/>
    </row>
    <row r="132" spans="1:43" ht="20.25" hidden="1" customHeight="1" x14ac:dyDescent="0.4">
      <c r="E132" s="146"/>
      <c r="F132" s="147"/>
      <c r="G132" s="77" t="str">
        <f>IF($B131="","",DATE($B131,$C131,1))</f>
        <v/>
      </c>
      <c r="H132" s="77" t="str">
        <f>IF($B131="","",DATE($B131,$C131,2))</f>
        <v/>
      </c>
      <c r="I132" s="77" t="str">
        <f>IF($B131="","",DATE($B131,$C131,3))</f>
        <v/>
      </c>
      <c r="J132" s="77" t="str">
        <f>IF($B131="","",DATE($B131,$C131,4))</f>
        <v/>
      </c>
      <c r="K132" s="77" t="str">
        <f>IF($B131="","",DATE($B131,$C131,5))</f>
        <v/>
      </c>
      <c r="L132" s="77" t="str">
        <f>IF($B131="","",DATE($B131,$C131,6))</f>
        <v/>
      </c>
      <c r="M132" s="77" t="str">
        <f>IF($B131="","",DATE($B131,$C131,7))</f>
        <v/>
      </c>
      <c r="N132" s="77" t="str">
        <f>IF($B131="","",DATE($B131,$C131,8))</f>
        <v/>
      </c>
      <c r="O132" s="77" t="str">
        <f>IF($B131="","",DATE($B131,$C131,9))</f>
        <v/>
      </c>
      <c r="P132" s="77" t="str">
        <f>IF($B131="","",DATE($B131,$C131,10))</f>
        <v/>
      </c>
      <c r="Q132" s="77" t="str">
        <f>IF($B131="","",DATE($B131,$C131,11))</f>
        <v/>
      </c>
      <c r="R132" s="77" t="str">
        <f>IF($B131="","",DATE($B131,$C131,12))</f>
        <v/>
      </c>
      <c r="S132" s="77" t="str">
        <f>IF($B131="","",DATE($B131,$C131,13))</f>
        <v/>
      </c>
      <c r="T132" s="77" t="str">
        <f>IF($B131="","",DATE($B131,$C131,14))</f>
        <v/>
      </c>
      <c r="U132" s="77" t="str">
        <f>IF($B131="","",DATE($B131,$C131,15))</f>
        <v/>
      </c>
      <c r="V132" s="77" t="str">
        <f>IF($B131="","",DATE($B131,$C131,16))</f>
        <v/>
      </c>
      <c r="W132" s="77" t="str">
        <f>IF($B131="","",DATE($B131,$C131,17))</f>
        <v/>
      </c>
      <c r="X132" s="77" t="str">
        <f>IF($B131="","",DATE($B131,$C131,18))</f>
        <v/>
      </c>
      <c r="Y132" s="77" t="str">
        <f>IF($B131="","",DATE($B131,$C131,19))</f>
        <v/>
      </c>
      <c r="Z132" s="77" t="str">
        <f>IF($B131="","",DATE($B131,$C131,20))</f>
        <v/>
      </c>
      <c r="AA132" s="77" t="str">
        <f>IF($B131="","",DATE($B131,$C131,21))</f>
        <v/>
      </c>
      <c r="AB132" s="77" t="str">
        <f>IF($B131="","",DATE($B131,$C131,22))</f>
        <v/>
      </c>
      <c r="AC132" s="77" t="str">
        <f>IF($B131="","",DATE($B131,$C131,23))</f>
        <v/>
      </c>
      <c r="AD132" s="77" t="str">
        <f>IF($B131="","",DATE($B131,$C131,24))</f>
        <v/>
      </c>
      <c r="AE132" s="77" t="str">
        <f>IF($B131="","",DATE($B131,$C131,25))</f>
        <v/>
      </c>
      <c r="AF132" s="77" t="str">
        <f>IF($B131="","",DATE($B131,$C131,26))</f>
        <v/>
      </c>
      <c r="AG132" s="77" t="str">
        <f>IF($B131="","",DATE($B131,$C131,27))</f>
        <v/>
      </c>
      <c r="AH132" s="77" t="str">
        <f>IF($B131="","",DATE($B131,$C131,28))</f>
        <v/>
      </c>
      <c r="AI132" s="77" t="str">
        <f>IF($B131="","",IF(MONTH(DATE($B131,$C131,29))=$C131,DATE($B131,$C131,29),""))</f>
        <v/>
      </c>
      <c r="AJ132" s="77" t="str">
        <f>IF($B131="","",IF(MONTH(DATE($B131,$C131,30))=$C131,DATE($B131,$C131,30),""))</f>
        <v/>
      </c>
      <c r="AK132" s="77" t="str">
        <f>IF($B131="","",IF(MONTH(DATE($B131,$C131,31))=$C131,DATE($B131,$C131,31),""))</f>
        <v/>
      </c>
      <c r="AL132" s="150" t="s">
        <v>16</v>
      </c>
      <c r="AM132" s="150" t="s">
        <v>11</v>
      </c>
      <c r="AN132" s="152" t="s">
        <v>83</v>
      </c>
      <c r="AO132" s="155" t="s">
        <v>93</v>
      </c>
      <c r="AP132" s="153" t="s">
        <v>82</v>
      </c>
      <c r="AQ132" s="135" t="s">
        <v>27</v>
      </c>
    </row>
    <row r="133" spans="1:43" ht="20.25" hidden="1" customHeight="1" thickBot="1" x14ac:dyDescent="0.45">
      <c r="A133" s="115" t="s">
        <v>75</v>
      </c>
      <c r="B133" s="115">
        <f>COUNTIFS(G132:AK132,"&gt;="&amp;H$5,G132:AK132,"&lt;="&amp;P$5,G133:AK133,"土",G134:AK134,"〇")+COUNTIFS(G132:AK132,"&gt;="&amp;H$5,G132:AK132,"&lt;="&amp;P$5,G133:AK133,"日",G134:AK134,"〇")</f>
        <v>0</v>
      </c>
      <c r="C133" s="115">
        <f>COUNTIFS(G132:AK132,"&gt;="&amp;H$5,G132:AK132,"&lt;="&amp;P$5,G133:AK133,"土",G136:AK136,"〇")+COUNTIFS(G132:AK132,"&gt;="&amp;H$5,G132:AK132,"&lt;="&amp;P$5,G133:AK133,"日",G136:AK136,"〇")</f>
        <v>0</v>
      </c>
      <c r="E133" s="148"/>
      <c r="F133" s="149"/>
      <c r="G133" s="81" t="str">
        <f>IFERROR(IF(WEEKDAY(G132,1)=1,"日",IF(WEEKDAY(G132,1)=2,"月",IF(WEEKDAY(G132,1)=3,"火",IF(WEEKDAY(G132,1)=4,"水",IF(WEEKDAY(G132,1)=5,"木",IF(WEEKDAY(G132,1)=6,"金","土")))))),"")</f>
        <v/>
      </c>
      <c r="H133" s="81" t="str">
        <f t="shared" ref="H133:N133" si="25">IFERROR(IF(WEEKDAY(H132,1)=1,"日",IF(WEEKDAY(H132,1)=2,"月",IF(WEEKDAY(H132,1)=3,"火",IF(WEEKDAY(H132,1)=4,"水",IF(WEEKDAY(H132,1)=5,"木",IF(WEEKDAY(H132,1)=6,"金","土")))))),"")</f>
        <v/>
      </c>
      <c r="I133" s="81" t="str">
        <f t="shared" si="25"/>
        <v/>
      </c>
      <c r="J133" s="81" t="str">
        <f t="shared" si="25"/>
        <v/>
      </c>
      <c r="K133" s="81" t="str">
        <f t="shared" si="25"/>
        <v/>
      </c>
      <c r="L133" s="81" t="str">
        <f t="shared" si="25"/>
        <v/>
      </c>
      <c r="M133" s="81" t="str">
        <f t="shared" si="25"/>
        <v/>
      </c>
      <c r="N133" s="81" t="str">
        <f t="shared" si="25"/>
        <v/>
      </c>
      <c r="O133" s="81" t="str">
        <f>IFERROR(IF(WEEKDAY(O132,1)=1,"日",IF(WEEKDAY(O132,1)=2,"月",IF(WEEKDAY(O132,1)=3,"火",IF(WEEKDAY(O132,1)=4,"水",IF(WEEKDAY(O132,1)=5,"木",IF(WEEKDAY(O132,1)=6,"金","土")))))),"")</f>
        <v/>
      </c>
      <c r="P133" s="81" t="str">
        <f t="shared" ref="P133:AK133" si="26">IFERROR(IF(WEEKDAY(P132,1)=1,"日",IF(WEEKDAY(P132,1)=2,"月",IF(WEEKDAY(P132,1)=3,"火",IF(WEEKDAY(P132,1)=4,"水",IF(WEEKDAY(P132,1)=5,"木",IF(WEEKDAY(P132,1)=6,"金","土")))))),"")</f>
        <v/>
      </c>
      <c r="Q133" s="81" t="str">
        <f t="shared" si="26"/>
        <v/>
      </c>
      <c r="R133" s="81" t="str">
        <f t="shared" si="26"/>
        <v/>
      </c>
      <c r="S133" s="81" t="str">
        <f t="shared" si="26"/>
        <v/>
      </c>
      <c r="T133" s="81" t="str">
        <f t="shared" si="26"/>
        <v/>
      </c>
      <c r="U133" s="81" t="str">
        <f t="shared" si="26"/>
        <v/>
      </c>
      <c r="V133" s="81" t="str">
        <f t="shared" si="26"/>
        <v/>
      </c>
      <c r="W133" s="81" t="str">
        <f t="shared" si="26"/>
        <v/>
      </c>
      <c r="X133" s="81" t="str">
        <f t="shared" si="26"/>
        <v/>
      </c>
      <c r="Y133" s="81" t="str">
        <f t="shared" si="26"/>
        <v/>
      </c>
      <c r="Z133" s="81" t="str">
        <f t="shared" si="26"/>
        <v/>
      </c>
      <c r="AA133" s="81" t="str">
        <f t="shared" si="26"/>
        <v/>
      </c>
      <c r="AB133" s="81" t="str">
        <f t="shared" si="26"/>
        <v/>
      </c>
      <c r="AC133" s="81" t="str">
        <f t="shared" si="26"/>
        <v/>
      </c>
      <c r="AD133" s="81" t="str">
        <f t="shared" si="26"/>
        <v/>
      </c>
      <c r="AE133" s="81" t="str">
        <f t="shared" si="26"/>
        <v/>
      </c>
      <c r="AF133" s="81" t="str">
        <f t="shared" si="26"/>
        <v/>
      </c>
      <c r="AG133" s="81" t="str">
        <f t="shared" si="26"/>
        <v/>
      </c>
      <c r="AH133" s="81" t="str">
        <f t="shared" si="26"/>
        <v/>
      </c>
      <c r="AI133" s="81" t="str">
        <f t="shared" si="26"/>
        <v/>
      </c>
      <c r="AJ133" s="81" t="str">
        <f t="shared" si="26"/>
        <v/>
      </c>
      <c r="AK133" s="81" t="str">
        <f t="shared" si="26"/>
        <v/>
      </c>
      <c r="AL133" s="151"/>
      <c r="AM133" s="151"/>
      <c r="AN133" s="151"/>
      <c r="AO133" s="156"/>
      <c r="AP133" s="154"/>
      <c r="AQ133" s="136"/>
    </row>
    <row r="134" spans="1:43" ht="20.25" hidden="1" customHeight="1" x14ac:dyDescent="0.4">
      <c r="A134" s="115" t="s">
        <v>80</v>
      </c>
      <c r="B134" s="117">
        <f>AL134</f>
        <v>0</v>
      </c>
      <c r="C134" s="117">
        <f>AL136</f>
        <v>0</v>
      </c>
      <c r="E134" s="137" t="s">
        <v>7</v>
      </c>
      <c r="F134" s="90" t="s">
        <v>15</v>
      </c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77">
        <f>COUNTIFS(G132:AK132,"&gt;="&amp;H$5,G132:AK132,"&lt;="&amp;P$5,G134:AK134,"〇")</f>
        <v>0</v>
      </c>
      <c r="AM134" s="138">
        <f>IFERROR(AL135/AL134,0)</f>
        <v>0</v>
      </c>
      <c r="AN134" s="139" t="str">
        <f>IF(AND(AL134=0,AL135=0),"対象外",
IF(B133=0,"対象外",
IF(AND(B133/AL134&lt;0.285,AL135&gt;=B133),"〇",
IF(AM134&lt;0.285,"×","〇"))))</f>
        <v>対象外</v>
      </c>
      <c r="AO134" s="157"/>
      <c r="AP134" s="142"/>
      <c r="AQ134" s="140" t="s">
        <v>100</v>
      </c>
    </row>
    <row r="135" spans="1:43" ht="20.25" hidden="1" customHeight="1" thickBot="1" x14ac:dyDescent="0.45">
      <c r="A135" s="115" t="s">
        <v>81</v>
      </c>
      <c r="B135" s="115">
        <f>AL135</f>
        <v>0</v>
      </c>
      <c r="C135" s="115">
        <f>AL137</f>
        <v>0</v>
      </c>
      <c r="E135" s="128"/>
      <c r="F135" s="27" t="s">
        <v>18</v>
      </c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>
        <f>COUNTIFS(G132:AK132,"&gt;="&amp;H$5,G132:AK132,"&lt;="&amp;P$5,G135:AK135,"&lt;&gt;"&amp;"")</f>
        <v>0</v>
      </c>
      <c r="AM135" s="130"/>
      <c r="AN135" s="132"/>
      <c r="AO135" s="158"/>
      <c r="AP135" s="143"/>
      <c r="AQ135" s="141"/>
    </row>
    <row r="136" spans="1:43" ht="20.25" hidden="1" customHeight="1" thickTop="1" x14ac:dyDescent="0.4">
      <c r="A136" s="115" t="s">
        <v>74</v>
      </c>
      <c r="B136" s="118" t="str">
        <f>AN134</f>
        <v>対象外</v>
      </c>
      <c r="C136" s="118" t="str">
        <f>AN136</f>
        <v>対象外</v>
      </c>
      <c r="E136" s="127" t="s">
        <v>8</v>
      </c>
      <c r="F136" s="31" t="s">
        <v>15</v>
      </c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89">
        <f>COUNTIFS(G132:AK132,"&gt;="&amp;H$5,G132:AK132,"&lt;="&amp;P$5,G136:AK136,"〇")</f>
        <v>0</v>
      </c>
      <c r="AM136" s="129">
        <f>IFERROR(AL137/AL136,0)</f>
        <v>0</v>
      </c>
      <c r="AN136" s="131" t="str">
        <f>IF(AND(AL136=0,AL137=0),"対象外",
IF(C133=0,"対象外",
IF(AND(C133/AL136&lt;0.285,AL137&gt;=C133),"〇",
IF(AM136&lt;0.285,"×","〇"))))</f>
        <v>対象外</v>
      </c>
      <c r="AO136" s="159" t="str">
        <f>C138</f>
        <v>対象外</v>
      </c>
      <c r="AP136" s="144" t="str">
        <f>IF(AN136="対象外","－",
IF(AN136="×","×",
IF(AND(COUNTIFS(G134:AK134,"〇",G135:AK135,"●",G136:AK136,"〇")=COUNTIFS(G135:AK135,"●",G136:AK136,"〇",G137:AK137,"●"),COUNTIF(G137:AK137,"●")&gt;0),"〇",
IF(AND(COUNTIF(G135:AK135,"●")=0,COUNTIF(G137:AK137,"●")=0,AN136="〇"),"〇","×"))))</f>
        <v>－</v>
      </c>
      <c r="AQ136" s="133" t="s">
        <v>64</v>
      </c>
    </row>
    <row r="137" spans="1:43" ht="20.25" hidden="1" customHeight="1" thickBot="1" x14ac:dyDescent="0.45">
      <c r="A137" s="115" t="s">
        <v>89</v>
      </c>
      <c r="B137" s="118"/>
      <c r="C137" s="118" t="str">
        <f>IF(C131="","",AP136)</f>
        <v/>
      </c>
      <c r="E137" s="128"/>
      <c r="F137" s="27" t="s">
        <v>18</v>
      </c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>
        <f>COUNTIFS(G132:AK132,"&gt;="&amp;H$5,G132:AK132,"&lt;="&amp;P$5,G137:AK137,"&lt;&gt;"&amp;"")</f>
        <v>0</v>
      </c>
      <c r="AM137" s="130"/>
      <c r="AN137" s="132"/>
      <c r="AO137" s="160"/>
      <c r="AP137" s="145"/>
      <c r="AQ137" s="134"/>
    </row>
    <row r="138" spans="1:43" ht="42" hidden="1" customHeight="1" thickTop="1" thickBot="1" x14ac:dyDescent="0.45">
      <c r="A138" s="119" t="s">
        <v>90</v>
      </c>
      <c r="C138" s="123" t="str">
        <f>IF(OR(C131="",AN136="対象外"),"対象外",IF(AND(COUNTIFS(G134:AK134,"〇",G135:AK135,"●",G136:AK136,"〇")=COUNTIFS(G135:AK135,"●",G136:AK136,"〇",G137:AK137,"●"),COUNTIF(G137:AK137,"●")&gt;0),"〇","×"))</f>
        <v>対象外</v>
      </c>
      <c r="E138" s="87" t="s">
        <v>27</v>
      </c>
      <c r="F138" s="82"/>
      <c r="G138" s="84"/>
      <c r="H138" s="84"/>
      <c r="I138" s="84"/>
      <c r="J138" s="84"/>
      <c r="K138" s="84"/>
      <c r="L138" s="84"/>
      <c r="M138" s="84"/>
      <c r="N138" s="84"/>
      <c r="O138" s="83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121"/>
      <c r="AL138" s="93"/>
      <c r="AM138" s="94"/>
      <c r="AN138" s="94"/>
      <c r="AO138" s="94"/>
      <c r="AP138" s="95"/>
      <c r="AQ138" s="85" t="s">
        <v>46</v>
      </c>
    </row>
    <row r="139" spans="1:43" ht="20.25" hidden="1" customHeight="1" x14ac:dyDescent="0.4">
      <c r="E139" s="76"/>
      <c r="F139" s="4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6"/>
      <c r="AL139" s="72"/>
      <c r="AM139" s="73"/>
    </row>
    <row r="140" spans="1:43" ht="20.25" hidden="1" customHeight="1" thickBot="1" x14ac:dyDescent="0.45">
      <c r="A140" s="115" t="s">
        <v>78</v>
      </c>
      <c r="B140" s="115" t="str">
        <f>IF(C140="","",IF(C131=12,B131+1,B131))</f>
        <v/>
      </c>
      <c r="C140" s="120" t="str">
        <f>IF(C131="","",IF(DATE(IF(C131=12,B131+1,B131),IF(C131=12,1,C131+1),1)&gt;P$5,"",IF(C131=12,1,C131+1)))</f>
        <v/>
      </c>
      <c r="E140" s="73" t="str">
        <f>IF(B140="","","令和"&amp;B140-2018&amp;"年"&amp;C140&amp;"月")</f>
        <v/>
      </c>
      <c r="G140" s="74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3"/>
      <c r="AL140" s="72"/>
      <c r="AM140" s="73"/>
    </row>
    <row r="141" spans="1:43" ht="20.25" hidden="1" customHeight="1" x14ac:dyDescent="0.4">
      <c r="E141" s="146"/>
      <c r="F141" s="147"/>
      <c r="G141" s="77" t="str">
        <f>IF($B140="","",DATE($B140,$C140,1))</f>
        <v/>
      </c>
      <c r="H141" s="77" t="str">
        <f>IF($B140="","",DATE($B140,$C140,2))</f>
        <v/>
      </c>
      <c r="I141" s="77" t="str">
        <f>IF($B140="","",DATE($B140,$C140,3))</f>
        <v/>
      </c>
      <c r="J141" s="77" t="str">
        <f>IF($B140="","",DATE($B140,$C140,4))</f>
        <v/>
      </c>
      <c r="K141" s="77" t="str">
        <f>IF($B140="","",DATE($B140,$C140,5))</f>
        <v/>
      </c>
      <c r="L141" s="77" t="str">
        <f>IF($B140="","",DATE($B140,$C140,6))</f>
        <v/>
      </c>
      <c r="M141" s="77" t="str">
        <f>IF($B140="","",DATE($B140,$C140,7))</f>
        <v/>
      </c>
      <c r="N141" s="77" t="str">
        <f>IF($B140="","",DATE($B140,$C140,8))</f>
        <v/>
      </c>
      <c r="O141" s="77" t="str">
        <f>IF($B140="","",DATE($B140,$C140,9))</f>
        <v/>
      </c>
      <c r="P141" s="77" t="str">
        <f>IF($B140="","",DATE($B140,$C140,10))</f>
        <v/>
      </c>
      <c r="Q141" s="77" t="str">
        <f>IF($B140="","",DATE($B140,$C140,11))</f>
        <v/>
      </c>
      <c r="R141" s="77" t="str">
        <f>IF($B140="","",DATE($B140,$C140,12))</f>
        <v/>
      </c>
      <c r="S141" s="77" t="str">
        <f>IF($B140="","",DATE($B140,$C140,13))</f>
        <v/>
      </c>
      <c r="T141" s="77" t="str">
        <f>IF($B140="","",DATE($B140,$C140,14))</f>
        <v/>
      </c>
      <c r="U141" s="77" t="str">
        <f>IF($B140="","",DATE($B140,$C140,15))</f>
        <v/>
      </c>
      <c r="V141" s="77" t="str">
        <f>IF($B140="","",DATE($B140,$C140,16))</f>
        <v/>
      </c>
      <c r="W141" s="77" t="str">
        <f>IF($B140="","",DATE($B140,$C140,17))</f>
        <v/>
      </c>
      <c r="X141" s="77" t="str">
        <f>IF($B140="","",DATE($B140,$C140,18))</f>
        <v/>
      </c>
      <c r="Y141" s="77" t="str">
        <f>IF($B140="","",DATE($B140,$C140,19))</f>
        <v/>
      </c>
      <c r="Z141" s="77" t="str">
        <f>IF($B140="","",DATE($B140,$C140,20))</f>
        <v/>
      </c>
      <c r="AA141" s="77" t="str">
        <f>IF($B140="","",DATE($B140,$C140,21))</f>
        <v/>
      </c>
      <c r="AB141" s="77" t="str">
        <f>IF($B140="","",DATE($B140,$C140,22))</f>
        <v/>
      </c>
      <c r="AC141" s="77" t="str">
        <f>IF($B140="","",DATE($B140,$C140,23))</f>
        <v/>
      </c>
      <c r="AD141" s="77" t="str">
        <f>IF($B140="","",DATE($B140,$C140,24))</f>
        <v/>
      </c>
      <c r="AE141" s="77" t="str">
        <f>IF($B140="","",DATE($B140,$C140,25))</f>
        <v/>
      </c>
      <c r="AF141" s="77" t="str">
        <f>IF($B140="","",DATE($B140,$C140,26))</f>
        <v/>
      </c>
      <c r="AG141" s="77" t="str">
        <f>IF($B140="","",DATE($B140,$C140,27))</f>
        <v/>
      </c>
      <c r="AH141" s="77" t="str">
        <f>IF($B140="","",DATE($B140,$C140,28))</f>
        <v/>
      </c>
      <c r="AI141" s="77" t="str">
        <f>IF($B140="","",IF(MONTH(DATE($B140,$C140,29))=$C140,DATE($B140,$C140,29),""))</f>
        <v/>
      </c>
      <c r="AJ141" s="77" t="str">
        <f>IF($B140="","",IF(MONTH(DATE($B140,$C140,30))=$C140,DATE($B140,$C140,30),""))</f>
        <v/>
      </c>
      <c r="AK141" s="77" t="str">
        <f>IF($B140="","",IF(MONTH(DATE($B140,$C140,31))=$C140,DATE($B140,$C140,31),""))</f>
        <v/>
      </c>
      <c r="AL141" s="150" t="s">
        <v>16</v>
      </c>
      <c r="AM141" s="150" t="s">
        <v>11</v>
      </c>
      <c r="AN141" s="152" t="s">
        <v>83</v>
      </c>
      <c r="AO141" s="155" t="s">
        <v>93</v>
      </c>
      <c r="AP141" s="153" t="s">
        <v>82</v>
      </c>
      <c r="AQ141" s="135" t="s">
        <v>27</v>
      </c>
    </row>
    <row r="142" spans="1:43" ht="20.25" hidden="1" customHeight="1" thickBot="1" x14ac:dyDescent="0.45">
      <c r="A142" s="115" t="s">
        <v>75</v>
      </c>
      <c r="B142" s="115">
        <f>COUNTIFS(G141:AK141,"&gt;="&amp;H$5,G141:AK141,"&lt;="&amp;P$5,G142:AK142,"土",G143:AK143,"〇")+COUNTIFS(G141:AK141,"&gt;="&amp;H$5,G141:AK141,"&lt;="&amp;P$5,G142:AK142,"日",G143:AK143,"〇")</f>
        <v>0</v>
      </c>
      <c r="C142" s="115">
        <f>COUNTIFS(G141:AK141,"&gt;="&amp;H$5,G141:AK141,"&lt;="&amp;P$5,G142:AK142,"土",G145:AK145,"〇")+COUNTIFS(G141:AK141,"&gt;="&amp;H$5,G141:AK141,"&lt;="&amp;P$5,G142:AK142,"日",G145:AK145,"〇")</f>
        <v>0</v>
      </c>
      <c r="E142" s="148"/>
      <c r="F142" s="149"/>
      <c r="G142" s="81" t="str">
        <f>IFERROR(IF(WEEKDAY(G141,1)=1,"日",IF(WEEKDAY(G141,1)=2,"月",IF(WEEKDAY(G141,1)=3,"火",IF(WEEKDAY(G141,1)=4,"水",IF(WEEKDAY(G141,1)=5,"木",IF(WEEKDAY(G141,1)=6,"金","土")))))),"")</f>
        <v/>
      </c>
      <c r="H142" s="81" t="str">
        <f t="shared" ref="H142:N142" si="27">IFERROR(IF(WEEKDAY(H141,1)=1,"日",IF(WEEKDAY(H141,1)=2,"月",IF(WEEKDAY(H141,1)=3,"火",IF(WEEKDAY(H141,1)=4,"水",IF(WEEKDAY(H141,1)=5,"木",IF(WEEKDAY(H141,1)=6,"金","土")))))),"")</f>
        <v/>
      </c>
      <c r="I142" s="81" t="str">
        <f t="shared" si="27"/>
        <v/>
      </c>
      <c r="J142" s="81" t="str">
        <f t="shared" si="27"/>
        <v/>
      </c>
      <c r="K142" s="81" t="str">
        <f t="shared" si="27"/>
        <v/>
      </c>
      <c r="L142" s="81" t="str">
        <f t="shared" si="27"/>
        <v/>
      </c>
      <c r="M142" s="81" t="str">
        <f t="shared" si="27"/>
        <v/>
      </c>
      <c r="N142" s="81" t="str">
        <f t="shared" si="27"/>
        <v/>
      </c>
      <c r="O142" s="81" t="str">
        <f>IFERROR(IF(WEEKDAY(O141,1)=1,"日",IF(WEEKDAY(O141,1)=2,"月",IF(WEEKDAY(O141,1)=3,"火",IF(WEEKDAY(O141,1)=4,"水",IF(WEEKDAY(O141,1)=5,"木",IF(WEEKDAY(O141,1)=6,"金","土")))))),"")</f>
        <v/>
      </c>
      <c r="P142" s="81" t="str">
        <f t="shared" ref="P142:AK142" si="28">IFERROR(IF(WEEKDAY(P141,1)=1,"日",IF(WEEKDAY(P141,1)=2,"月",IF(WEEKDAY(P141,1)=3,"火",IF(WEEKDAY(P141,1)=4,"水",IF(WEEKDAY(P141,1)=5,"木",IF(WEEKDAY(P141,1)=6,"金","土")))))),"")</f>
        <v/>
      </c>
      <c r="Q142" s="81" t="str">
        <f t="shared" si="28"/>
        <v/>
      </c>
      <c r="R142" s="81" t="str">
        <f t="shared" si="28"/>
        <v/>
      </c>
      <c r="S142" s="81" t="str">
        <f t="shared" si="28"/>
        <v/>
      </c>
      <c r="T142" s="81" t="str">
        <f t="shared" si="28"/>
        <v/>
      </c>
      <c r="U142" s="81" t="str">
        <f t="shared" si="28"/>
        <v/>
      </c>
      <c r="V142" s="81" t="str">
        <f t="shared" si="28"/>
        <v/>
      </c>
      <c r="W142" s="81" t="str">
        <f t="shared" si="28"/>
        <v/>
      </c>
      <c r="X142" s="81" t="str">
        <f t="shared" si="28"/>
        <v/>
      </c>
      <c r="Y142" s="81" t="str">
        <f t="shared" si="28"/>
        <v/>
      </c>
      <c r="Z142" s="81" t="str">
        <f t="shared" si="28"/>
        <v/>
      </c>
      <c r="AA142" s="81" t="str">
        <f t="shared" si="28"/>
        <v/>
      </c>
      <c r="AB142" s="81" t="str">
        <f t="shared" si="28"/>
        <v/>
      </c>
      <c r="AC142" s="81" t="str">
        <f t="shared" si="28"/>
        <v/>
      </c>
      <c r="AD142" s="81" t="str">
        <f t="shared" si="28"/>
        <v/>
      </c>
      <c r="AE142" s="81" t="str">
        <f t="shared" si="28"/>
        <v/>
      </c>
      <c r="AF142" s="81" t="str">
        <f t="shared" si="28"/>
        <v/>
      </c>
      <c r="AG142" s="81" t="str">
        <f t="shared" si="28"/>
        <v/>
      </c>
      <c r="AH142" s="81" t="str">
        <f t="shared" si="28"/>
        <v/>
      </c>
      <c r="AI142" s="81" t="str">
        <f t="shared" si="28"/>
        <v/>
      </c>
      <c r="AJ142" s="81" t="str">
        <f t="shared" si="28"/>
        <v/>
      </c>
      <c r="AK142" s="81" t="str">
        <f t="shared" si="28"/>
        <v/>
      </c>
      <c r="AL142" s="151"/>
      <c r="AM142" s="151"/>
      <c r="AN142" s="151"/>
      <c r="AO142" s="156"/>
      <c r="AP142" s="154"/>
      <c r="AQ142" s="136"/>
    </row>
    <row r="143" spans="1:43" ht="20.25" hidden="1" customHeight="1" x14ac:dyDescent="0.4">
      <c r="A143" s="115" t="s">
        <v>80</v>
      </c>
      <c r="B143" s="117">
        <f>AL143</f>
        <v>0</v>
      </c>
      <c r="C143" s="117">
        <f>AL145</f>
        <v>0</v>
      </c>
      <c r="E143" s="137" t="s">
        <v>7</v>
      </c>
      <c r="F143" s="90" t="s">
        <v>15</v>
      </c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77">
        <f>COUNTIFS(G141:AK141,"&gt;="&amp;H$5,G141:AK141,"&lt;="&amp;P$5,G143:AK143,"〇")</f>
        <v>0</v>
      </c>
      <c r="AM143" s="138">
        <f>IFERROR(AL144/AL143,0)</f>
        <v>0</v>
      </c>
      <c r="AN143" s="139" t="str">
        <f>IF(AND(AL143=0,AL144=0),"対象外",
IF(B142=0,"対象外",
IF(AND(B142/AL143&lt;0.285,AL144&gt;=B142),"〇",
IF(AM143&lt;0.285,"×","〇"))))</f>
        <v>対象外</v>
      </c>
      <c r="AO143" s="157"/>
      <c r="AP143" s="142"/>
      <c r="AQ143" s="140" t="s">
        <v>100</v>
      </c>
    </row>
    <row r="144" spans="1:43" ht="20.25" hidden="1" customHeight="1" thickBot="1" x14ac:dyDescent="0.45">
      <c r="A144" s="115" t="s">
        <v>81</v>
      </c>
      <c r="B144" s="115">
        <f>AL144</f>
        <v>0</v>
      </c>
      <c r="C144" s="115">
        <f>AL146</f>
        <v>0</v>
      </c>
      <c r="E144" s="128"/>
      <c r="F144" s="27" t="s">
        <v>18</v>
      </c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>
        <f>COUNTIFS(G141:AK141,"&gt;="&amp;H$5,G141:AK141,"&lt;="&amp;P$5,G144:AK144,"&lt;&gt;"&amp;"")</f>
        <v>0</v>
      </c>
      <c r="AM144" s="130"/>
      <c r="AN144" s="132"/>
      <c r="AO144" s="158"/>
      <c r="AP144" s="143"/>
      <c r="AQ144" s="141"/>
    </row>
    <row r="145" spans="1:43" ht="20.25" hidden="1" customHeight="1" thickTop="1" x14ac:dyDescent="0.4">
      <c r="A145" s="115" t="s">
        <v>74</v>
      </c>
      <c r="B145" s="118" t="str">
        <f>AN143</f>
        <v>対象外</v>
      </c>
      <c r="C145" s="118" t="str">
        <f>AN145</f>
        <v>対象外</v>
      </c>
      <c r="E145" s="127" t="s">
        <v>8</v>
      </c>
      <c r="F145" s="31" t="s">
        <v>15</v>
      </c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89">
        <f>COUNTIFS(G141:AK141,"&gt;="&amp;H$5,G141:AK141,"&lt;="&amp;P$5,G145:AK145,"〇")</f>
        <v>0</v>
      </c>
      <c r="AM145" s="129">
        <f>IFERROR(AL146/AL145,0)</f>
        <v>0</v>
      </c>
      <c r="AN145" s="131" t="str">
        <f>IF(AND(AL145=0,AL146=0),"対象外",
IF(C142=0,"対象外",
IF(AND(C142/AL145&lt;0.285,AL146&gt;=C142),"〇",
IF(AM145&lt;0.285,"×","〇"))))</f>
        <v>対象外</v>
      </c>
      <c r="AO145" s="159" t="str">
        <f>C147</f>
        <v>対象外</v>
      </c>
      <c r="AP145" s="144" t="str">
        <f>IF(AN145="対象外","－",
IF(AN145="×","×",
IF(AND(COUNTIFS(G143:AK143,"〇",G144:AK144,"●",G145:AK145,"〇")=COUNTIFS(G144:AK144,"●",G145:AK145,"〇",G146:AK146,"●"),COUNTIF(G146:AK146,"●")&gt;0),"〇",
IF(AND(COUNTIF(G144:AK144,"●")=0,COUNTIF(G146:AK146,"●")=0,AN145="〇"),"〇","×"))))</f>
        <v>－</v>
      </c>
      <c r="AQ145" s="133" t="s">
        <v>64</v>
      </c>
    </row>
    <row r="146" spans="1:43" ht="20.25" hidden="1" customHeight="1" thickBot="1" x14ac:dyDescent="0.45">
      <c r="A146" s="115" t="s">
        <v>89</v>
      </c>
      <c r="B146" s="118"/>
      <c r="C146" s="118" t="str">
        <f>IF(C140="","",AP145)</f>
        <v/>
      </c>
      <c r="E146" s="128"/>
      <c r="F146" s="27" t="s">
        <v>18</v>
      </c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>
        <f>COUNTIFS(G141:AK141,"&gt;="&amp;H$5,G141:AK141,"&lt;="&amp;P$5,G146:AK146,"&lt;&gt;"&amp;"")</f>
        <v>0</v>
      </c>
      <c r="AM146" s="130"/>
      <c r="AN146" s="132"/>
      <c r="AO146" s="160"/>
      <c r="AP146" s="145"/>
      <c r="AQ146" s="134"/>
    </row>
    <row r="147" spans="1:43" ht="42" hidden="1" customHeight="1" thickTop="1" thickBot="1" x14ac:dyDescent="0.45">
      <c r="A147" s="119" t="s">
        <v>90</v>
      </c>
      <c r="C147" s="123" t="str">
        <f>IF(OR(C140="",AN145="対象外"),"対象外",IF(AND(COUNTIFS(G143:AK143,"〇",G144:AK144,"●",G145:AK145,"〇")=COUNTIFS(G144:AK144,"●",G145:AK145,"〇",G146:AK146,"●"),COUNTIF(G146:AK146,"●")&gt;0),"〇","×"))</f>
        <v>対象外</v>
      </c>
      <c r="E147" s="87" t="s">
        <v>27</v>
      </c>
      <c r="F147" s="82"/>
      <c r="G147" s="84"/>
      <c r="H147" s="84"/>
      <c r="I147" s="84"/>
      <c r="J147" s="84"/>
      <c r="K147" s="84"/>
      <c r="L147" s="84"/>
      <c r="M147" s="84"/>
      <c r="N147" s="84"/>
      <c r="O147" s="83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121"/>
      <c r="AL147" s="93"/>
      <c r="AM147" s="94"/>
      <c r="AN147" s="94"/>
      <c r="AO147" s="94"/>
      <c r="AP147" s="95"/>
      <c r="AQ147" s="85" t="s">
        <v>46</v>
      </c>
    </row>
    <row r="148" spans="1:43" ht="20.25" hidden="1" customHeight="1" x14ac:dyDescent="0.4">
      <c r="E148" s="76"/>
      <c r="F148" s="4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6"/>
      <c r="AL148" s="72"/>
      <c r="AM148" s="73"/>
    </row>
    <row r="149" spans="1:43" ht="20.25" hidden="1" customHeight="1" thickBot="1" x14ac:dyDescent="0.45">
      <c r="A149" s="115" t="s">
        <v>78</v>
      </c>
      <c r="B149" s="115" t="str">
        <f>IF(C149="","",IF(C140=12,B140+1,B140))</f>
        <v/>
      </c>
      <c r="C149" s="120" t="str">
        <f>IF(C140="","",IF(DATE(IF(C140=12,B140+1,B140),IF(C140=12,1,C140+1),1)&gt;P$5,"",IF(C140=12,1,C140+1)))</f>
        <v/>
      </c>
      <c r="E149" s="73" t="str">
        <f>IF(B149="","","令和"&amp;B149-2018&amp;"年"&amp;C149&amp;"月")</f>
        <v/>
      </c>
      <c r="G149" s="74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3"/>
      <c r="AL149" s="72"/>
      <c r="AM149" s="73"/>
    </row>
    <row r="150" spans="1:43" ht="20.25" hidden="1" customHeight="1" x14ac:dyDescent="0.4">
      <c r="E150" s="146"/>
      <c r="F150" s="147"/>
      <c r="G150" s="77" t="str">
        <f>IF($B149="","",DATE($B149,$C149,1))</f>
        <v/>
      </c>
      <c r="H150" s="77" t="str">
        <f>IF($B149="","",DATE($B149,$C149,2))</f>
        <v/>
      </c>
      <c r="I150" s="77" t="str">
        <f>IF($B149="","",DATE($B149,$C149,3))</f>
        <v/>
      </c>
      <c r="J150" s="77" t="str">
        <f>IF($B149="","",DATE($B149,$C149,4))</f>
        <v/>
      </c>
      <c r="K150" s="77" t="str">
        <f>IF($B149="","",DATE($B149,$C149,5))</f>
        <v/>
      </c>
      <c r="L150" s="77" t="str">
        <f>IF($B149="","",DATE($B149,$C149,6))</f>
        <v/>
      </c>
      <c r="M150" s="77" t="str">
        <f>IF($B149="","",DATE($B149,$C149,7))</f>
        <v/>
      </c>
      <c r="N150" s="77" t="str">
        <f>IF($B149="","",DATE($B149,$C149,8))</f>
        <v/>
      </c>
      <c r="O150" s="77" t="str">
        <f>IF($B149="","",DATE($B149,$C149,9))</f>
        <v/>
      </c>
      <c r="P150" s="77" t="str">
        <f>IF($B149="","",DATE($B149,$C149,10))</f>
        <v/>
      </c>
      <c r="Q150" s="77" t="str">
        <f>IF($B149="","",DATE($B149,$C149,11))</f>
        <v/>
      </c>
      <c r="R150" s="77" t="str">
        <f>IF($B149="","",DATE($B149,$C149,12))</f>
        <v/>
      </c>
      <c r="S150" s="77" t="str">
        <f>IF($B149="","",DATE($B149,$C149,13))</f>
        <v/>
      </c>
      <c r="T150" s="77" t="str">
        <f>IF($B149="","",DATE($B149,$C149,14))</f>
        <v/>
      </c>
      <c r="U150" s="77" t="str">
        <f>IF($B149="","",DATE($B149,$C149,15))</f>
        <v/>
      </c>
      <c r="V150" s="77" t="str">
        <f>IF($B149="","",DATE($B149,$C149,16))</f>
        <v/>
      </c>
      <c r="W150" s="77" t="str">
        <f>IF($B149="","",DATE($B149,$C149,17))</f>
        <v/>
      </c>
      <c r="X150" s="77" t="str">
        <f>IF($B149="","",DATE($B149,$C149,18))</f>
        <v/>
      </c>
      <c r="Y150" s="77" t="str">
        <f>IF($B149="","",DATE($B149,$C149,19))</f>
        <v/>
      </c>
      <c r="Z150" s="77" t="str">
        <f>IF($B149="","",DATE($B149,$C149,20))</f>
        <v/>
      </c>
      <c r="AA150" s="77" t="str">
        <f>IF($B149="","",DATE($B149,$C149,21))</f>
        <v/>
      </c>
      <c r="AB150" s="77" t="str">
        <f>IF($B149="","",DATE($B149,$C149,22))</f>
        <v/>
      </c>
      <c r="AC150" s="77" t="str">
        <f>IF($B149="","",DATE($B149,$C149,23))</f>
        <v/>
      </c>
      <c r="AD150" s="77" t="str">
        <f>IF($B149="","",DATE($B149,$C149,24))</f>
        <v/>
      </c>
      <c r="AE150" s="77" t="str">
        <f>IF($B149="","",DATE($B149,$C149,25))</f>
        <v/>
      </c>
      <c r="AF150" s="77" t="str">
        <f>IF($B149="","",DATE($B149,$C149,26))</f>
        <v/>
      </c>
      <c r="AG150" s="77" t="str">
        <f>IF($B149="","",DATE($B149,$C149,27))</f>
        <v/>
      </c>
      <c r="AH150" s="77" t="str">
        <f>IF($B149="","",DATE($B149,$C149,28))</f>
        <v/>
      </c>
      <c r="AI150" s="77" t="str">
        <f>IF($B149="","",IF(MONTH(DATE($B149,$C149,29))=$C149,DATE($B149,$C149,29),""))</f>
        <v/>
      </c>
      <c r="AJ150" s="77" t="str">
        <f>IF($B149="","",IF(MONTH(DATE($B149,$C149,30))=$C149,DATE($B149,$C149,30),""))</f>
        <v/>
      </c>
      <c r="AK150" s="77" t="str">
        <f>IF($B149="","",IF(MONTH(DATE($B149,$C149,31))=$C149,DATE($B149,$C149,31),""))</f>
        <v/>
      </c>
      <c r="AL150" s="150" t="s">
        <v>16</v>
      </c>
      <c r="AM150" s="150" t="s">
        <v>11</v>
      </c>
      <c r="AN150" s="152" t="s">
        <v>83</v>
      </c>
      <c r="AO150" s="155" t="s">
        <v>93</v>
      </c>
      <c r="AP150" s="153" t="s">
        <v>82</v>
      </c>
      <c r="AQ150" s="135" t="s">
        <v>27</v>
      </c>
    </row>
    <row r="151" spans="1:43" ht="20.25" hidden="1" customHeight="1" thickBot="1" x14ac:dyDescent="0.45">
      <c r="A151" s="115" t="s">
        <v>75</v>
      </c>
      <c r="B151" s="115">
        <f>COUNTIFS(G150:AK150,"&gt;="&amp;H$5,G150:AK150,"&lt;="&amp;P$5,G151:AK151,"土",G152:AK152,"〇")+COUNTIFS(G150:AK150,"&gt;="&amp;H$5,G150:AK150,"&lt;="&amp;P$5,G151:AK151,"日",G152:AK152,"〇")</f>
        <v>0</v>
      </c>
      <c r="C151" s="115">
        <f>COUNTIFS(G150:AK150,"&gt;="&amp;H$5,G150:AK150,"&lt;="&amp;P$5,G151:AK151,"土",G154:AK154,"〇")+COUNTIFS(G150:AK150,"&gt;="&amp;H$5,G150:AK150,"&lt;="&amp;P$5,G151:AK151,"日",G154:AK154,"〇")</f>
        <v>0</v>
      </c>
      <c r="E151" s="148"/>
      <c r="F151" s="149"/>
      <c r="G151" s="81" t="str">
        <f>IFERROR(IF(WEEKDAY(G150,1)=1,"日",IF(WEEKDAY(G150,1)=2,"月",IF(WEEKDAY(G150,1)=3,"火",IF(WEEKDAY(G150,1)=4,"水",IF(WEEKDAY(G150,1)=5,"木",IF(WEEKDAY(G150,1)=6,"金","土")))))),"")</f>
        <v/>
      </c>
      <c r="H151" s="81" t="str">
        <f t="shared" ref="H151:N151" si="29">IFERROR(IF(WEEKDAY(H150,1)=1,"日",IF(WEEKDAY(H150,1)=2,"月",IF(WEEKDAY(H150,1)=3,"火",IF(WEEKDAY(H150,1)=4,"水",IF(WEEKDAY(H150,1)=5,"木",IF(WEEKDAY(H150,1)=6,"金","土")))))),"")</f>
        <v/>
      </c>
      <c r="I151" s="81" t="str">
        <f t="shared" si="29"/>
        <v/>
      </c>
      <c r="J151" s="81" t="str">
        <f t="shared" si="29"/>
        <v/>
      </c>
      <c r="K151" s="81" t="str">
        <f t="shared" si="29"/>
        <v/>
      </c>
      <c r="L151" s="81" t="str">
        <f t="shared" si="29"/>
        <v/>
      </c>
      <c r="M151" s="81" t="str">
        <f t="shared" si="29"/>
        <v/>
      </c>
      <c r="N151" s="81" t="str">
        <f t="shared" si="29"/>
        <v/>
      </c>
      <c r="O151" s="81" t="str">
        <f>IFERROR(IF(WEEKDAY(O150,1)=1,"日",IF(WEEKDAY(O150,1)=2,"月",IF(WEEKDAY(O150,1)=3,"火",IF(WEEKDAY(O150,1)=4,"水",IF(WEEKDAY(O150,1)=5,"木",IF(WEEKDAY(O150,1)=6,"金","土")))))),"")</f>
        <v/>
      </c>
      <c r="P151" s="81" t="str">
        <f t="shared" ref="P151:AK151" si="30">IFERROR(IF(WEEKDAY(P150,1)=1,"日",IF(WEEKDAY(P150,1)=2,"月",IF(WEEKDAY(P150,1)=3,"火",IF(WEEKDAY(P150,1)=4,"水",IF(WEEKDAY(P150,1)=5,"木",IF(WEEKDAY(P150,1)=6,"金","土")))))),"")</f>
        <v/>
      </c>
      <c r="Q151" s="81" t="str">
        <f t="shared" si="30"/>
        <v/>
      </c>
      <c r="R151" s="81" t="str">
        <f t="shared" si="30"/>
        <v/>
      </c>
      <c r="S151" s="81" t="str">
        <f t="shared" si="30"/>
        <v/>
      </c>
      <c r="T151" s="81" t="str">
        <f t="shared" si="30"/>
        <v/>
      </c>
      <c r="U151" s="81" t="str">
        <f t="shared" si="30"/>
        <v/>
      </c>
      <c r="V151" s="81" t="str">
        <f t="shared" si="30"/>
        <v/>
      </c>
      <c r="W151" s="81" t="str">
        <f t="shared" si="30"/>
        <v/>
      </c>
      <c r="X151" s="81" t="str">
        <f t="shared" si="30"/>
        <v/>
      </c>
      <c r="Y151" s="81" t="str">
        <f t="shared" si="30"/>
        <v/>
      </c>
      <c r="Z151" s="81" t="str">
        <f t="shared" si="30"/>
        <v/>
      </c>
      <c r="AA151" s="81" t="str">
        <f t="shared" si="30"/>
        <v/>
      </c>
      <c r="AB151" s="81" t="str">
        <f t="shared" si="30"/>
        <v/>
      </c>
      <c r="AC151" s="81" t="str">
        <f t="shared" si="30"/>
        <v/>
      </c>
      <c r="AD151" s="81" t="str">
        <f t="shared" si="30"/>
        <v/>
      </c>
      <c r="AE151" s="81" t="str">
        <f t="shared" si="30"/>
        <v/>
      </c>
      <c r="AF151" s="81" t="str">
        <f t="shared" si="30"/>
        <v/>
      </c>
      <c r="AG151" s="81" t="str">
        <f t="shared" si="30"/>
        <v/>
      </c>
      <c r="AH151" s="81" t="str">
        <f t="shared" si="30"/>
        <v/>
      </c>
      <c r="AI151" s="81" t="str">
        <f t="shared" si="30"/>
        <v/>
      </c>
      <c r="AJ151" s="81" t="str">
        <f t="shared" si="30"/>
        <v/>
      </c>
      <c r="AK151" s="81" t="str">
        <f t="shared" si="30"/>
        <v/>
      </c>
      <c r="AL151" s="151"/>
      <c r="AM151" s="151"/>
      <c r="AN151" s="151"/>
      <c r="AO151" s="156"/>
      <c r="AP151" s="154"/>
      <c r="AQ151" s="136"/>
    </row>
    <row r="152" spans="1:43" ht="20.25" hidden="1" customHeight="1" x14ac:dyDescent="0.4">
      <c r="A152" s="115" t="s">
        <v>80</v>
      </c>
      <c r="B152" s="117">
        <f>AL152</f>
        <v>0</v>
      </c>
      <c r="C152" s="117">
        <f>AL154</f>
        <v>0</v>
      </c>
      <c r="E152" s="137" t="s">
        <v>7</v>
      </c>
      <c r="F152" s="90" t="s">
        <v>15</v>
      </c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77">
        <f>COUNTIFS(G150:AK150,"&gt;="&amp;H$5,G150:AK150,"&lt;="&amp;P$5,G152:AK152,"〇")</f>
        <v>0</v>
      </c>
      <c r="AM152" s="138">
        <f>IFERROR(AL153/AL152,0)</f>
        <v>0</v>
      </c>
      <c r="AN152" s="139" t="str">
        <f>IF(AND(AL152=0,AL153=0),"対象外",
IF(B151=0,"対象外",
IF(AND(B151/AL152&lt;0.285,AL153&gt;=B151),"〇",
IF(AM152&lt;0.285,"×","〇"))))</f>
        <v>対象外</v>
      </c>
      <c r="AO152" s="157"/>
      <c r="AP152" s="142"/>
      <c r="AQ152" s="140" t="s">
        <v>100</v>
      </c>
    </row>
    <row r="153" spans="1:43" ht="20.25" hidden="1" customHeight="1" thickBot="1" x14ac:dyDescent="0.45">
      <c r="A153" s="115" t="s">
        <v>81</v>
      </c>
      <c r="B153" s="115">
        <f>AL153</f>
        <v>0</v>
      </c>
      <c r="C153" s="115">
        <f>AL155</f>
        <v>0</v>
      </c>
      <c r="E153" s="128"/>
      <c r="F153" s="27" t="s">
        <v>18</v>
      </c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>
        <f>COUNTIFS(G150:AK150,"&gt;="&amp;H$5,G150:AK150,"&lt;="&amp;P$5,G153:AK153,"&lt;&gt;"&amp;"")</f>
        <v>0</v>
      </c>
      <c r="AM153" s="130"/>
      <c r="AN153" s="132"/>
      <c r="AO153" s="158"/>
      <c r="AP153" s="143"/>
      <c r="AQ153" s="141"/>
    </row>
    <row r="154" spans="1:43" ht="20.25" hidden="1" customHeight="1" thickTop="1" x14ac:dyDescent="0.4">
      <c r="A154" s="115" t="s">
        <v>74</v>
      </c>
      <c r="B154" s="118" t="str">
        <f>AN152</f>
        <v>対象外</v>
      </c>
      <c r="C154" s="118" t="str">
        <f>AN154</f>
        <v>対象外</v>
      </c>
      <c r="E154" s="127" t="s">
        <v>8</v>
      </c>
      <c r="F154" s="31" t="s">
        <v>15</v>
      </c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89">
        <f>COUNTIFS(G150:AK150,"&gt;="&amp;H$5,G150:AK150,"&lt;="&amp;P$5,G154:AK154,"〇")</f>
        <v>0</v>
      </c>
      <c r="AM154" s="129">
        <f>IFERROR(AL155/AL154,0)</f>
        <v>0</v>
      </c>
      <c r="AN154" s="131" t="str">
        <f>IF(AND(AL154=0,AL155=0),"対象外",
IF(C151=0,"対象外",
IF(AND(C151/AL154&lt;0.285,AL155&gt;=C151),"〇",
IF(AM154&lt;0.285,"×","〇"))))</f>
        <v>対象外</v>
      </c>
      <c r="AO154" s="159" t="str">
        <f>C156</f>
        <v>対象外</v>
      </c>
      <c r="AP154" s="144" t="str">
        <f>IF(AN154="対象外","－",
IF(AN154="×","×",
IF(AND(COUNTIFS(G152:AK152,"〇",G153:AK153,"●",G154:AK154,"〇")=COUNTIFS(G153:AK153,"●",G154:AK154,"〇",G155:AK155,"●"),COUNTIF(G155:AK155,"●")&gt;0),"〇",
IF(AND(COUNTIF(G153:AK153,"●")=0,COUNTIF(G155:AK155,"●")=0,AN154="〇"),"〇","×"))))</f>
        <v>－</v>
      </c>
      <c r="AQ154" s="133" t="s">
        <v>64</v>
      </c>
    </row>
    <row r="155" spans="1:43" ht="20.25" hidden="1" customHeight="1" thickBot="1" x14ac:dyDescent="0.45">
      <c r="A155" s="115" t="s">
        <v>89</v>
      </c>
      <c r="B155" s="118"/>
      <c r="C155" s="118" t="str">
        <f>IF(C149="","",AP154)</f>
        <v/>
      </c>
      <c r="E155" s="128"/>
      <c r="F155" s="27" t="s">
        <v>18</v>
      </c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>
        <f>COUNTIFS(G150:AK150,"&gt;="&amp;H$5,G150:AK150,"&lt;="&amp;P$5,G155:AK155,"&lt;&gt;"&amp;"")</f>
        <v>0</v>
      </c>
      <c r="AM155" s="130"/>
      <c r="AN155" s="132"/>
      <c r="AO155" s="160"/>
      <c r="AP155" s="145"/>
      <c r="AQ155" s="134"/>
    </row>
    <row r="156" spans="1:43" ht="42" hidden="1" customHeight="1" thickTop="1" thickBot="1" x14ac:dyDescent="0.45">
      <c r="A156" s="119" t="s">
        <v>90</v>
      </c>
      <c r="C156" s="123" t="str">
        <f>IF(OR(C149="",AN154="対象外"),"対象外",IF(AND(COUNTIFS(G152:AK152,"〇",G153:AK153,"●",G154:AK154,"〇")=COUNTIFS(G153:AK153,"●",G154:AK154,"〇",G155:AK155,"●"),COUNTIF(G155:AK155,"●")&gt;0),"〇","×"))</f>
        <v>対象外</v>
      </c>
      <c r="E156" s="87" t="s">
        <v>27</v>
      </c>
      <c r="F156" s="82"/>
      <c r="G156" s="84"/>
      <c r="H156" s="84"/>
      <c r="I156" s="84"/>
      <c r="J156" s="84"/>
      <c r="K156" s="84"/>
      <c r="L156" s="84"/>
      <c r="M156" s="84"/>
      <c r="N156" s="84"/>
      <c r="O156" s="83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121"/>
      <c r="AL156" s="93"/>
      <c r="AM156" s="94"/>
      <c r="AN156" s="94"/>
      <c r="AO156" s="94"/>
      <c r="AP156" s="95"/>
      <c r="AQ156" s="85" t="s">
        <v>46</v>
      </c>
    </row>
    <row r="157" spans="1:43" ht="20.25" hidden="1" customHeight="1" x14ac:dyDescent="0.4">
      <c r="E157" s="76"/>
      <c r="F157" s="4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6"/>
      <c r="AL157" s="72"/>
      <c r="AM157" s="73"/>
    </row>
    <row r="158" spans="1:43" ht="20.25" hidden="1" customHeight="1" thickBot="1" x14ac:dyDescent="0.45">
      <c r="A158" s="115" t="s">
        <v>78</v>
      </c>
      <c r="B158" s="115" t="str">
        <f>IF(C158="","",IF(C149=12,B149+1,B149))</f>
        <v/>
      </c>
      <c r="C158" s="120" t="str">
        <f>IF(C149="","",IF(DATE(IF(C149=12,B149+1,B149),IF(C149=12,1,C149+1),1)&gt;P$5,"",IF(C149=12,1,C149+1)))</f>
        <v/>
      </c>
      <c r="E158" s="73" t="str">
        <f>IF(B158="","","令和"&amp;B158-2018&amp;"年"&amp;C158&amp;"月")</f>
        <v/>
      </c>
      <c r="G158" s="74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3"/>
      <c r="AL158" s="72"/>
      <c r="AM158" s="73"/>
    </row>
    <row r="159" spans="1:43" ht="20.25" hidden="1" customHeight="1" x14ac:dyDescent="0.4">
      <c r="E159" s="146"/>
      <c r="F159" s="147"/>
      <c r="G159" s="77" t="str">
        <f>IF($B158="","",DATE($B158,$C158,1))</f>
        <v/>
      </c>
      <c r="H159" s="77" t="str">
        <f>IF($B158="","",DATE($B158,$C158,2))</f>
        <v/>
      </c>
      <c r="I159" s="77" t="str">
        <f>IF($B158="","",DATE($B158,$C158,3))</f>
        <v/>
      </c>
      <c r="J159" s="77" t="str">
        <f>IF($B158="","",DATE($B158,$C158,4))</f>
        <v/>
      </c>
      <c r="K159" s="77" t="str">
        <f>IF($B158="","",DATE($B158,$C158,5))</f>
        <v/>
      </c>
      <c r="L159" s="77" t="str">
        <f>IF($B158="","",DATE($B158,$C158,6))</f>
        <v/>
      </c>
      <c r="M159" s="77" t="str">
        <f>IF($B158="","",DATE($B158,$C158,7))</f>
        <v/>
      </c>
      <c r="N159" s="77" t="str">
        <f>IF($B158="","",DATE($B158,$C158,8))</f>
        <v/>
      </c>
      <c r="O159" s="77" t="str">
        <f>IF($B158="","",DATE($B158,$C158,9))</f>
        <v/>
      </c>
      <c r="P159" s="77" t="str">
        <f>IF($B158="","",DATE($B158,$C158,10))</f>
        <v/>
      </c>
      <c r="Q159" s="77" t="str">
        <f>IF($B158="","",DATE($B158,$C158,11))</f>
        <v/>
      </c>
      <c r="R159" s="77" t="str">
        <f>IF($B158="","",DATE($B158,$C158,12))</f>
        <v/>
      </c>
      <c r="S159" s="77" t="str">
        <f>IF($B158="","",DATE($B158,$C158,13))</f>
        <v/>
      </c>
      <c r="T159" s="77" t="str">
        <f>IF($B158="","",DATE($B158,$C158,14))</f>
        <v/>
      </c>
      <c r="U159" s="77" t="str">
        <f>IF($B158="","",DATE($B158,$C158,15))</f>
        <v/>
      </c>
      <c r="V159" s="77" t="str">
        <f>IF($B158="","",DATE($B158,$C158,16))</f>
        <v/>
      </c>
      <c r="W159" s="77" t="str">
        <f>IF($B158="","",DATE($B158,$C158,17))</f>
        <v/>
      </c>
      <c r="X159" s="77" t="str">
        <f>IF($B158="","",DATE($B158,$C158,18))</f>
        <v/>
      </c>
      <c r="Y159" s="77" t="str">
        <f>IF($B158="","",DATE($B158,$C158,19))</f>
        <v/>
      </c>
      <c r="Z159" s="77" t="str">
        <f>IF($B158="","",DATE($B158,$C158,20))</f>
        <v/>
      </c>
      <c r="AA159" s="77" t="str">
        <f>IF($B158="","",DATE($B158,$C158,21))</f>
        <v/>
      </c>
      <c r="AB159" s="77" t="str">
        <f>IF($B158="","",DATE($B158,$C158,22))</f>
        <v/>
      </c>
      <c r="AC159" s="77" t="str">
        <f>IF($B158="","",DATE($B158,$C158,23))</f>
        <v/>
      </c>
      <c r="AD159" s="77" t="str">
        <f>IF($B158="","",DATE($B158,$C158,24))</f>
        <v/>
      </c>
      <c r="AE159" s="77" t="str">
        <f>IF($B158="","",DATE($B158,$C158,25))</f>
        <v/>
      </c>
      <c r="AF159" s="77" t="str">
        <f>IF($B158="","",DATE($B158,$C158,26))</f>
        <v/>
      </c>
      <c r="AG159" s="77" t="str">
        <f>IF($B158="","",DATE($B158,$C158,27))</f>
        <v/>
      </c>
      <c r="AH159" s="77" t="str">
        <f>IF($B158="","",DATE($B158,$C158,28))</f>
        <v/>
      </c>
      <c r="AI159" s="77" t="str">
        <f>IF($B158="","",IF(MONTH(DATE($B158,$C158,29))=$C158,DATE($B158,$C158,29),""))</f>
        <v/>
      </c>
      <c r="AJ159" s="77" t="str">
        <f>IF($B158="","",IF(MONTH(DATE($B158,$C158,30))=$C158,DATE($B158,$C158,30),""))</f>
        <v/>
      </c>
      <c r="AK159" s="77" t="str">
        <f>IF($B158="","",IF(MONTH(DATE($B158,$C158,31))=$C158,DATE($B158,$C158,31),""))</f>
        <v/>
      </c>
      <c r="AL159" s="150" t="s">
        <v>16</v>
      </c>
      <c r="AM159" s="150" t="s">
        <v>11</v>
      </c>
      <c r="AN159" s="152" t="s">
        <v>83</v>
      </c>
      <c r="AO159" s="155" t="s">
        <v>93</v>
      </c>
      <c r="AP159" s="153" t="s">
        <v>82</v>
      </c>
      <c r="AQ159" s="135" t="s">
        <v>27</v>
      </c>
    </row>
    <row r="160" spans="1:43" ht="20.25" hidden="1" customHeight="1" thickBot="1" x14ac:dyDescent="0.45">
      <c r="A160" s="115" t="s">
        <v>75</v>
      </c>
      <c r="B160" s="115">
        <f>COUNTIFS(G159:AK159,"&gt;="&amp;H$5,G159:AK159,"&lt;="&amp;P$5,G160:AK160,"土",G161:AK161,"〇")+COUNTIFS(G159:AK159,"&gt;="&amp;H$5,G159:AK159,"&lt;="&amp;P$5,G160:AK160,"日",G161:AK161,"〇")</f>
        <v>0</v>
      </c>
      <c r="C160" s="115">
        <f>COUNTIFS(G159:AK159,"&gt;="&amp;H$5,G159:AK159,"&lt;="&amp;P$5,G160:AK160,"土",G163:AK163,"〇")+COUNTIFS(G159:AK159,"&gt;="&amp;H$5,G159:AK159,"&lt;="&amp;P$5,G160:AK160,"日",G163:AK163,"〇")</f>
        <v>0</v>
      </c>
      <c r="E160" s="148"/>
      <c r="F160" s="149"/>
      <c r="G160" s="81" t="str">
        <f>IFERROR(IF(WEEKDAY(G159,1)=1,"日",IF(WEEKDAY(G159,1)=2,"月",IF(WEEKDAY(G159,1)=3,"火",IF(WEEKDAY(G159,1)=4,"水",IF(WEEKDAY(G159,1)=5,"木",IF(WEEKDAY(G159,1)=6,"金","土")))))),"")</f>
        <v/>
      </c>
      <c r="H160" s="81" t="str">
        <f t="shared" ref="H160:N160" si="31">IFERROR(IF(WEEKDAY(H159,1)=1,"日",IF(WEEKDAY(H159,1)=2,"月",IF(WEEKDAY(H159,1)=3,"火",IF(WEEKDAY(H159,1)=4,"水",IF(WEEKDAY(H159,1)=5,"木",IF(WEEKDAY(H159,1)=6,"金","土")))))),"")</f>
        <v/>
      </c>
      <c r="I160" s="81" t="str">
        <f t="shared" si="31"/>
        <v/>
      </c>
      <c r="J160" s="81" t="str">
        <f t="shared" si="31"/>
        <v/>
      </c>
      <c r="K160" s="81" t="str">
        <f t="shared" si="31"/>
        <v/>
      </c>
      <c r="L160" s="81" t="str">
        <f t="shared" si="31"/>
        <v/>
      </c>
      <c r="M160" s="81" t="str">
        <f t="shared" si="31"/>
        <v/>
      </c>
      <c r="N160" s="81" t="str">
        <f t="shared" si="31"/>
        <v/>
      </c>
      <c r="O160" s="81" t="str">
        <f>IFERROR(IF(WEEKDAY(O159,1)=1,"日",IF(WEEKDAY(O159,1)=2,"月",IF(WEEKDAY(O159,1)=3,"火",IF(WEEKDAY(O159,1)=4,"水",IF(WEEKDAY(O159,1)=5,"木",IF(WEEKDAY(O159,1)=6,"金","土")))))),"")</f>
        <v/>
      </c>
      <c r="P160" s="81" t="str">
        <f t="shared" ref="P160:AK160" si="32">IFERROR(IF(WEEKDAY(P159,1)=1,"日",IF(WEEKDAY(P159,1)=2,"月",IF(WEEKDAY(P159,1)=3,"火",IF(WEEKDAY(P159,1)=4,"水",IF(WEEKDAY(P159,1)=5,"木",IF(WEEKDAY(P159,1)=6,"金","土")))))),"")</f>
        <v/>
      </c>
      <c r="Q160" s="81" t="str">
        <f t="shared" si="32"/>
        <v/>
      </c>
      <c r="R160" s="81" t="str">
        <f t="shared" si="32"/>
        <v/>
      </c>
      <c r="S160" s="81" t="str">
        <f t="shared" si="32"/>
        <v/>
      </c>
      <c r="T160" s="81" t="str">
        <f t="shared" si="32"/>
        <v/>
      </c>
      <c r="U160" s="81" t="str">
        <f t="shared" si="32"/>
        <v/>
      </c>
      <c r="V160" s="81" t="str">
        <f t="shared" si="32"/>
        <v/>
      </c>
      <c r="W160" s="81" t="str">
        <f t="shared" si="32"/>
        <v/>
      </c>
      <c r="X160" s="81" t="str">
        <f t="shared" si="32"/>
        <v/>
      </c>
      <c r="Y160" s="81" t="str">
        <f t="shared" si="32"/>
        <v/>
      </c>
      <c r="Z160" s="81" t="str">
        <f t="shared" si="32"/>
        <v/>
      </c>
      <c r="AA160" s="81" t="str">
        <f t="shared" si="32"/>
        <v/>
      </c>
      <c r="AB160" s="81" t="str">
        <f t="shared" si="32"/>
        <v/>
      </c>
      <c r="AC160" s="81" t="str">
        <f t="shared" si="32"/>
        <v/>
      </c>
      <c r="AD160" s="81" t="str">
        <f t="shared" si="32"/>
        <v/>
      </c>
      <c r="AE160" s="81" t="str">
        <f t="shared" si="32"/>
        <v/>
      </c>
      <c r="AF160" s="81" t="str">
        <f t="shared" si="32"/>
        <v/>
      </c>
      <c r="AG160" s="81" t="str">
        <f t="shared" si="32"/>
        <v/>
      </c>
      <c r="AH160" s="81" t="str">
        <f t="shared" si="32"/>
        <v/>
      </c>
      <c r="AI160" s="81" t="str">
        <f t="shared" si="32"/>
        <v/>
      </c>
      <c r="AJ160" s="81" t="str">
        <f t="shared" si="32"/>
        <v/>
      </c>
      <c r="AK160" s="81" t="str">
        <f t="shared" si="32"/>
        <v/>
      </c>
      <c r="AL160" s="151"/>
      <c r="AM160" s="151"/>
      <c r="AN160" s="151"/>
      <c r="AO160" s="156"/>
      <c r="AP160" s="154"/>
      <c r="AQ160" s="136"/>
    </row>
    <row r="161" spans="1:43" ht="20.25" hidden="1" customHeight="1" x14ac:dyDescent="0.4">
      <c r="A161" s="115" t="s">
        <v>80</v>
      </c>
      <c r="B161" s="117">
        <f>AL161</f>
        <v>0</v>
      </c>
      <c r="C161" s="117">
        <f>AL163</f>
        <v>0</v>
      </c>
      <c r="E161" s="137" t="s">
        <v>7</v>
      </c>
      <c r="F161" s="90" t="s">
        <v>15</v>
      </c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77">
        <f>COUNTIFS(G159:AK159,"&gt;="&amp;H$5,G159:AK159,"&lt;="&amp;P$5,G161:AK161,"〇")</f>
        <v>0</v>
      </c>
      <c r="AM161" s="138">
        <f>IFERROR(AL162/AL161,0)</f>
        <v>0</v>
      </c>
      <c r="AN161" s="139" t="str">
        <f>IF(AND(AL161=0,AL162=0),"対象外",
IF(B160=0,"対象外",
IF(AND(B160/AL161&lt;0.285,AL162&gt;=B160),"〇",
IF(AM161&lt;0.285,"×","〇"))))</f>
        <v>対象外</v>
      </c>
      <c r="AO161" s="157"/>
      <c r="AP161" s="142"/>
      <c r="AQ161" s="140" t="s">
        <v>100</v>
      </c>
    </row>
    <row r="162" spans="1:43" ht="20.25" hidden="1" customHeight="1" thickBot="1" x14ac:dyDescent="0.45">
      <c r="A162" s="115" t="s">
        <v>81</v>
      </c>
      <c r="B162" s="115">
        <f>AL162</f>
        <v>0</v>
      </c>
      <c r="C162" s="115">
        <f>AL164</f>
        <v>0</v>
      </c>
      <c r="E162" s="128"/>
      <c r="F162" s="27" t="s">
        <v>18</v>
      </c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>
        <f>COUNTIFS(G159:AK159,"&gt;="&amp;H$5,G159:AK159,"&lt;="&amp;P$5,G162:AK162,"&lt;&gt;"&amp;"")</f>
        <v>0</v>
      </c>
      <c r="AM162" s="130"/>
      <c r="AN162" s="132"/>
      <c r="AO162" s="158"/>
      <c r="AP162" s="143"/>
      <c r="AQ162" s="141"/>
    </row>
    <row r="163" spans="1:43" ht="20.25" hidden="1" customHeight="1" thickTop="1" x14ac:dyDescent="0.4">
      <c r="A163" s="115" t="s">
        <v>74</v>
      </c>
      <c r="B163" s="118" t="str">
        <f>AN161</f>
        <v>対象外</v>
      </c>
      <c r="C163" s="118" t="str">
        <f>AN163</f>
        <v>対象外</v>
      </c>
      <c r="E163" s="127" t="s">
        <v>8</v>
      </c>
      <c r="F163" s="31" t="s">
        <v>15</v>
      </c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89">
        <f>COUNTIFS(G159:AK159,"&gt;="&amp;H$5,G159:AK159,"&lt;="&amp;P$5,G163:AK163,"〇")</f>
        <v>0</v>
      </c>
      <c r="AM163" s="129">
        <f>IFERROR(AL164/AL163,0)</f>
        <v>0</v>
      </c>
      <c r="AN163" s="131" t="str">
        <f>IF(AND(AL163=0,AL164=0),"対象外",
IF(C160=0,"対象外",
IF(AND(C160/AL163&lt;0.285,AL164&gt;=C160),"〇",
IF(AM163&lt;0.285,"×","〇"))))</f>
        <v>対象外</v>
      </c>
      <c r="AO163" s="159" t="str">
        <f>C165</f>
        <v>対象外</v>
      </c>
      <c r="AP163" s="144" t="str">
        <f>IF(AN163="対象外","－",
IF(AN163="×","×",
IF(AND(COUNTIFS(G161:AK161,"〇",G162:AK162,"●",G163:AK163,"〇")=COUNTIFS(G162:AK162,"●",G163:AK163,"〇",G164:AK164,"●"),COUNTIF(G164:AK164,"●")&gt;0),"〇",
IF(AND(COUNTIF(G162:AK162,"●")=0,COUNTIF(G164:AK164,"●")=0,AN163="〇"),"〇","×"))))</f>
        <v>－</v>
      </c>
      <c r="AQ163" s="133" t="s">
        <v>64</v>
      </c>
    </row>
    <row r="164" spans="1:43" ht="20.25" hidden="1" customHeight="1" thickBot="1" x14ac:dyDescent="0.45">
      <c r="A164" s="115" t="s">
        <v>89</v>
      </c>
      <c r="B164" s="118"/>
      <c r="C164" s="118" t="str">
        <f>IF(C158="","",AP163)</f>
        <v/>
      </c>
      <c r="E164" s="128"/>
      <c r="F164" s="27" t="s">
        <v>18</v>
      </c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>
        <f>COUNTIFS(G159:AK159,"&gt;="&amp;H$5,G159:AK159,"&lt;="&amp;P$5,G164:AK164,"&lt;&gt;"&amp;"")</f>
        <v>0</v>
      </c>
      <c r="AM164" s="130"/>
      <c r="AN164" s="132"/>
      <c r="AO164" s="160"/>
      <c r="AP164" s="145"/>
      <c r="AQ164" s="134"/>
    </row>
    <row r="165" spans="1:43" ht="42" hidden="1" customHeight="1" thickTop="1" thickBot="1" x14ac:dyDescent="0.45">
      <c r="A165" s="119" t="s">
        <v>90</v>
      </c>
      <c r="C165" s="123" t="str">
        <f>IF(OR(C158="",AN163="対象外"),"対象外",IF(AND(COUNTIFS(G161:AK161,"〇",G162:AK162,"●",G163:AK163,"〇")=COUNTIFS(G162:AK162,"●",G163:AK163,"〇",G164:AK164,"●"),COUNTIF(G164:AK164,"●")&gt;0),"〇","×"))</f>
        <v>対象外</v>
      </c>
      <c r="E165" s="87" t="s">
        <v>27</v>
      </c>
      <c r="F165" s="82"/>
      <c r="G165" s="84"/>
      <c r="H165" s="84"/>
      <c r="I165" s="84"/>
      <c r="J165" s="84"/>
      <c r="K165" s="84"/>
      <c r="L165" s="84"/>
      <c r="M165" s="84"/>
      <c r="N165" s="84"/>
      <c r="O165" s="83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121"/>
      <c r="AL165" s="93"/>
      <c r="AM165" s="94"/>
      <c r="AN165" s="94"/>
      <c r="AO165" s="94"/>
      <c r="AP165" s="95"/>
      <c r="AQ165" s="85" t="s">
        <v>46</v>
      </c>
    </row>
    <row r="166" spans="1:43" ht="20.25" hidden="1" customHeight="1" x14ac:dyDescent="0.4">
      <c r="E166" s="76"/>
      <c r="F166" s="4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6"/>
      <c r="AL166" s="72"/>
      <c r="AM166" s="73"/>
    </row>
    <row r="167" spans="1:43" ht="20.25" hidden="1" customHeight="1" thickBot="1" x14ac:dyDescent="0.45">
      <c r="A167" s="115" t="s">
        <v>78</v>
      </c>
      <c r="B167" s="115" t="str">
        <f>IF(C167="","",IF(C158=12,B158+1,B158))</f>
        <v/>
      </c>
      <c r="C167" s="120" t="str">
        <f>IF(C158="","",IF(DATE(IF(C158=12,B158+1,B158),IF(C158=12,1,C158+1),1)&gt;P$5,"",IF(C158=12,1,C158+1)))</f>
        <v/>
      </c>
      <c r="E167" s="73" t="str">
        <f>IF(B167="","","令和"&amp;B167-2018&amp;"年"&amp;C167&amp;"月")</f>
        <v/>
      </c>
      <c r="G167" s="74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3"/>
      <c r="AL167" s="72"/>
      <c r="AM167" s="73"/>
    </row>
    <row r="168" spans="1:43" ht="20.25" hidden="1" customHeight="1" x14ac:dyDescent="0.4">
      <c r="E168" s="146"/>
      <c r="F168" s="147"/>
      <c r="G168" s="77" t="str">
        <f>IF($B167="","",DATE($B167,$C167,1))</f>
        <v/>
      </c>
      <c r="H168" s="77" t="str">
        <f>IF($B167="","",DATE($B167,$C167,2))</f>
        <v/>
      </c>
      <c r="I168" s="77" t="str">
        <f>IF($B167="","",DATE($B167,$C167,3))</f>
        <v/>
      </c>
      <c r="J168" s="77" t="str">
        <f>IF($B167="","",DATE($B167,$C167,4))</f>
        <v/>
      </c>
      <c r="K168" s="77" t="str">
        <f>IF($B167="","",DATE($B167,$C167,5))</f>
        <v/>
      </c>
      <c r="L168" s="77" t="str">
        <f>IF($B167="","",DATE($B167,$C167,6))</f>
        <v/>
      </c>
      <c r="M168" s="77" t="str">
        <f>IF($B167="","",DATE($B167,$C167,7))</f>
        <v/>
      </c>
      <c r="N168" s="77" t="str">
        <f>IF($B167="","",DATE($B167,$C167,8))</f>
        <v/>
      </c>
      <c r="O168" s="77" t="str">
        <f>IF($B167="","",DATE($B167,$C167,9))</f>
        <v/>
      </c>
      <c r="P168" s="77" t="str">
        <f>IF($B167="","",DATE($B167,$C167,10))</f>
        <v/>
      </c>
      <c r="Q168" s="77" t="str">
        <f>IF($B167="","",DATE($B167,$C167,11))</f>
        <v/>
      </c>
      <c r="R168" s="77" t="str">
        <f>IF($B167="","",DATE($B167,$C167,12))</f>
        <v/>
      </c>
      <c r="S168" s="77" t="str">
        <f>IF($B167="","",DATE($B167,$C167,13))</f>
        <v/>
      </c>
      <c r="T168" s="77" t="str">
        <f>IF($B167="","",DATE($B167,$C167,14))</f>
        <v/>
      </c>
      <c r="U168" s="77" t="str">
        <f>IF($B167="","",DATE($B167,$C167,15))</f>
        <v/>
      </c>
      <c r="V168" s="77" t="str">
        <f>IF($B167="","",DATE($B167,$C167,16))</f>
        <v/>
      </c>
      <c r="W168" s="77" t="str">
        <f>IF($B167="","",DATE($B167,$C167,17))</f>
        <v/>
      </c>
      <c r="X168" s="77" t="str">
        <f>IF($B167="","",DATE($B167,$C167,18))</f>
        <v/>
      </c>
      <c r="Y168" s="77" t="str">
        <f>IF($B167="","",DATE($B167,$C167,19))</f>
        <v/>
      </c>
      <c r="Z168" s="77" t="str">
        <f>IF($B167="","",DATE($B167,$C167,20))</f>
        <v/>
      </c>
      <c r="AA168" s="77" t="str">
        <f>IF($B167="","",DATE($B167,$C167,21))</f>
        <v/>
      </c>
      <c r="AB168" s="77" t="str">
        <f>IF($B167="","",DATE($B167,$C167,22))</f>
        <v/>
      </c>
      <c r="AC168" s="77" t="str">
        <f>IF($B167="","",DATE($B167,$C167,23))</f>
        <v/>
      </c>
      <c r="AD168" s="77" t="str">
        <f>IF($B167="","",DATE($B167,$C167,24))</f>
        <v/>
      </c>
      <c r="AE168" s="77" t="str">
        <f>IF($B167="","",DATE($B167,$C167,25))</f>
        <v/>
      </c>
      <c r="AF168" s="77" t="str">
        <f>IF($B167="","",DATE($B167,$C167,26))</f>
        <v/>
      </c>
      <c r="AG168" s="77" t="str">
        <f>IF($B167="","",DATE($B167,$C167,27))</f>
        <v/>
      </c>
      <c r="AH168" s="77" t="str">
        <f>IF($B167="","",DATE($B167,$C167,28))</f>
        <v/>
      </c>
      <c r="AI168" s="77" t="str">
        <f>IF($B167="","",IF(MONTH(DATE($B167,$C167,29))=$C167,DATE($B167,$C167,29),""))</f>
        <v/>
      </c>
      <c r="AJ168" s="77" t="str">
        <f>IF($B167="","",IF(MONTH(DATE($B167,$C167,30))=$C167,DATE($B167,$C167,30),""))</f>
        <v/>
      </c>
      <c r="AK168" s="77" t="str">
        <f>IF($B167="","",IF(MONTH(DATE($B167,$C167,31))=$C167,DATE($B167,$C167,31),""))</f>
        <v/>
      </c>
      <c r="AL168" s="150" t="s">
        <v>16</v>
      </c>
      <c r="AM168" s="150" t="s">
        <v>11</v>
      </c>
      <c r="AN168" s="152" t="s">
        <v>83</v>
      </c>
      <c r="AO168" s="155" t="s">
        <v>93</v>
      </c>
      <c r="AP168" s="153" t="s">
        <v>82</v>
      </c>
      <c r="AQ168" s="135" t="s">
        <v>27</v>
      </c>
    </row>
    <row r="169" spans="1:43" ht="20.25" hidden="1" customHeight="1" thickBot="1" x14ac:dyDescent="0.45">
      <c r="A169" s="115" t="s">
        <v>75</v>
      </c>
      <c r="B169" s="115">
        <f>COUNTIFS(G168:AK168,"&gt;="&amp;H$5,G168:AK168,"&lt;="&amp;P$5,G169:AK169,"土",G170:AK170,"〇")+COUNTIFS(G168:AK168,"&gt;="&amp;H$5,G168:AK168,"&lt;="&amp;P$5,G169:AK169,"日",G170:AK170,"〇")</f>
        <v>0</v>
      </c>
      <c r="C169" s="115">
        <f>COUNTIFS(G168:AK168,"&gt;="&amp;H$5,G168:AK168,"&lt;="&amp;P$5,G169:AK169,"土",G172:AK172,"〇")+COUNTIFS(G168:AK168,"&gt;="&amp;H$5,G168:AK168,"&lt;="&amp;P$5,G169:AK169,"日",G172:AK172,"〇")</f>
        <v>0</v>
      </c>
      <c r="E169" s="148"/>
      <c r="F169" s="149"/>
      <c r="G169" s="81" t="str">
        <f>IFERROR(IF(WEEKDAY(G168,1)=1,"日",IF(WEEKDAY(G168,1)=2,"月",IF(WEEKDAY(G168,1)=3,"火",IF(WEEKDAY(G168,1)=4,"水",IF(WEEKDAY(G168,1)=5,"木",IF(WEEKDAY(G168,1)=6,"金","土")))))),"")</f>
        <v/>
      </c>
      <c r="H169" s="81" t="str">
        <f t="shared" ref="H169:N169" si="33">IFERROR(IF(WEEKDAY(H168,1)=1,"日",IF(WEEKDAY(H168,1)=2,"月",IF(WEEKDAY(H168,1)=3,"火",IF(WEEKDAY(H168,1)=4,"水",IF(WEEKDAY(H168,1)=5,"木",IF(WEEKDAY(H168,1)=6,"金","土")))))),"")</f>
        <v/>
      </c>
      <c r="I169" s="81" t="str">
        <f t="shared" si="33"/>
        <v/>
      </c>
      <c r="J169" s="81" t="str">
        <f t="shared" si="33"/>
        <v/>
      </c>
      <c r="K169" s="81" t="str">
        <f t="shared" si="33"/>
        <v/>
      </c>
      <c r="L169" s="81" t="str">
        <f t="shared" si="33"/>
        <v/>
      </c>
      <c r="M169" s="81" t="str">
        <f t="shared" si="33"/>
        <v/>
      </c>
      <c r="N169" s="81" t="str">
        <f t="shared" si="33"/>
        <v/>
      </c>
      <c r="O169" s="81" t="str">
        <f>IFERROR(IF(WEEKDAY(O168,1)=1,"日",IF(WEEKDAY(O168,1)=2,"月",IF(WEEKDAY(O168,1)=3,"火",IF(WEEKDAY(O168,1)=4,"水",IF(WEEKDAY(O168,1)=5,"木",IF(WEEKDAY(O168,1)=6,"金","土")))))),"")</f>
        <v/>
      </c>
      <c r="P169" s="81" t="str">
        <f t="shared" ref="P169:AK169" si="34">IFERROR(IF(WEEKDAY(P168,1)=1,"日",IF(WEEKDAY(P168,1)=2,"月",IF(WEEKDAY(P168,1)=3,"火",IF(WEEKDAY(P168,1)=4,"水",IF(WEEKDAY(P168,1)=5,"木",IF(WEEKDAY(P168,1)=6,"金","土")))))),"")</f>
        <v/>
      </c>
      <c r="Q169" s="81" t="str">
        <f t="shared" si="34"/>
        <v/>
      </c>
      <c r="R169" s="81" t="str">
        <f t="shared" si="34"/>
        <v/>
      </c>
      <c r="S169" s="81" t="str">
        <f t="shared" si="34"/>
        <v/>
      </c>
      <c r="T169" s="81" t="str">
        <f t="shared" si="34"/>
        <v/>
      </c>
      <c r="U169" s="81" t="str">
        <f t="shared" si="34"/>
        <v/>
      </c>
      <c r="V169" s="81" t="str">
        <f t="shared" si="34"/>
        <v/>
      </c>
      <c r="W169" s="81" t="str">
        <f t="shared" si="34"/>
        <v/>
      </c>
      <c r="X169" s="81" t="str">
        <f t="shared" si="34"/>
        <v/>
      </c>
      <c r="Y169" s="81" t="str">
        <f t="shared" si="34"/>
        <v/>
      </c>
      <c r="Z169" s="81" t="str">
        <f t="shared" si="34"/>
        <v/>
      </c>
      <c r="AA169" s="81" t="str">
        <f t="shared" si="34"/>
        <v/>
      </c>
      <c r="AB169" s="81" t="str">
        <f t="shared" si="34"/>
        <v/>
      </c>
      <c r="AC169" s="81" t="str">
        <f t="shared" si="34"/>
        <v/>
      </c>
      <c r="AD169" s="81" t="str">
        <f t="shared" si="34"/>
        <v/>
      </c>
      <c r="AE169" s="81" t="str">
        <f t="shared" si="34"/>
        <v/>
      </c>
      <c r="AF169" s="81" t="str">
        <f t="shared" si="34"/>
        <v/>
      </c>
      <c r="AG169" s="81" t="str">
        <f t="shared" si="34"/>
        <v/>
      </c>
      <c r="AH169" s="81" t="str">
        <f t="shared" si="34"/>
        <v/>
      </c>
      <c r="AI169" s="81" t="str">
        <f t="shared" si="34"/>
        <v/>
      </c>
      <c r="AJ169" s="81" t="str">
        <f t="shared" si="34"/>
        <v/>
      </c>
      <c r="AK169" s="81" t="str">
        <f t="shared" si="34"/>
        <v/>
      </c>
      <c r="AL169" s="151"/>
      <c r="AM169" s="151"/>
      <c r="AN169" s="151"/>
      <c r="AO169" s="156"/>
      <c r="AP169" s="154"/>
      <c r="AQ169" s="136"/>
    </row>
    <row r="170" spans="1:43" ht="20.25" hidden="1" customHeight="1" x14ac:dyDescent="0.4">
      <c r="A170" s="115" t="s">
        <v>80</v>
      </c>
      <c r="B170" s="117">
        <f>AL170</f>
        <v>0</v>
      </c>
      <c r="C170" s="117">
        <f>AL172</f>
        <v>0</v>
      </c>
      <c r="E170" s="137" t="s">
        <v>7</v>
      </c>
      <c r="F170" s="90" t="s">
        <v>15</v>
      </c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77">
        <f>COUNTIFS(G168:AK168,"&gt;="&amp;H$5,G168:AK168,"&lt;="&amp;P$5,G170:AK170,"〇")</f>
        <v>0</v>
      </c>
      <c r="AM170" s="138">
        <f>IFERROR(AL171/AL170,0)</f>
        <v>0</v>
      </c>
      <c r="AN170" s="139" t="str">
        <f>IF(AND(AL170=0,AL171=0),"対象外",
IF(B169=0,"対象外",
IF(AND(B169/AL170&lt;0.285,AL171&gt;=B169),"〇",
IF(AM170&lt;0.285,"×","〇"))))</f>
        <v>対象外</v>
      </c>
      <c r="AO170" s="157"/>
      <c r="AP170" s="142"/>
      <c r="AQ170" s="140" t="s">
        <v>100</v>
      </c>
    </row>
    <row r="171" spans="1:43" ht="20.25" hidden="1" customHeight="1" thickBot="1" x14ac:dyDescent="0.45">
      <c r="A171" s="115" t="s">
        <v>81</v>
      </c>
      <c r="B171" s="115">
        <f>AL171</f>
        <v>0</v>
      </c>
      <c r="C171" s="115">
        <f>AL173</f>
        <v>0</v>
      </c>
      <c r="E171" s="128"/>
      <c r="F171" s="27" t="s">
        <v>18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>
        <f>COUNTIFS(G168:AK168,"&gt;="&amp;H$5,G168:AK168,"&lt;="&amp;P$5,G171:AK171,"&lt;&gt;"&amp;"")</f>
        <v>0</v>
      </c>
      <c r="AM171" s="130"/>
      <c r="AN171" s="132"/>
      <c r="AO171" s="158"/>
      <c r="AP171" s="143"/>
      <c r="AQ171" s="141"/>
    </row>
    <row r="172" spans="1:43" ht="20.25" hidden="1" customHeight="1" thickTop="1" x14ac:dyDescent="0.4">
      <c r="A172" s="115" t="s">
        <v>74</v>
      </c>
      <c r="B172" s="118" t="str">
        <f>AN170</f>
        <v>対象外</v>
      </c>
      <c r="C172" s="118" t="str">
        <f>AN172</f>
        <v>対象外</v>
      </c>
      <c r="E172" s="127" t="s">
        <v>8</v>
      </c>
      <c r="F172" s="31" t="s">
        <v>15</v>
      </c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89">
        <f>COUNTIFS(G168:AK168,"&gt;="&amp;H$5,G168:AK168,"&lt;="&amp;P$5,G172:AK172,"〇")</f>
        <v>0</v>
      </c>
      <c r="AM172" s="129">
        <f>IFERROR(AL173/AL172,0)</f>
        <v>0</v>
      </c>
      <c r="AN172" s="131" t="str">
        <f>IF(AND(AL172=0,AL173=0),"対象外",
IF(C169=0,"対象外",
IF(AND(C169/AL172&lt;0.285,AL173&gt;=C169),"〇",
IF(AM172&lt;0.285,"×","〇"))))</f>
        <v>対象外</v>
      </c>
      <c r="AO172" s="159" t="str">
        <f>C174</f>
        <v>対象外</v>
      </c>
      <c r="AP172" s="144" t="str">
        <f>IF(AN172="対象外","－",
IF(AN172="×","×",
IF(AND(COUNTIFS(G170:AK170,"〇",G171:AK171,"●",G172:AK172,"〇")=COUNTIFS(G171:AK171,"●",G172:AK172,"〇",G173:AK173,"●"),COUNTIF(G173:AK173,"●")&gt;0),"〇",
IF(AND(COUNTIF(G171:AK171,"●")=0,COUNTIF(G173:AK173,"●")=0,AN172="〇"),"〇","×"))))</f>
        <v>－</v>
      </c>
      <c r="AQ172" s="133" t="s">
        <v>64</v>
      </c>
    </row>
    <row r="173" spans="1:43" ht="20.25" hidden="1" customHeight="1" thickBot="1" x14ac:dyDescent="0.45">
      <c r="A173" s="115" t="s">
        <v>89</v>
      </c>
      <c r="B173" s="118"/>
      <c r="C173" s="118" t="str">
        <f>IF(C167="","",AP172)</f>
        <v/>
      </c>
      <c r="E173" s="128"/>
      <c r="F173" s="27" t="s">
        <v>18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>
        <f>COUNTIFS(G168:AK168,"&gt;="&amp;H$5,G168:AK168,"&lt;="&amp;P$5,G173:AK173,"&lt;&gt;"&amp;"")</f>
        <v>0</v>
      </c>
      <c r="AM173" s="130"/>
      <c r="AN173" s="132"/>
      <c r="AO173" s="160"/>
      <c r="AP173" s="145"/>
      <c r="AQ173" s="134"/>
    </row>
    <row r="174" spans="1:43" ht="42" hidden="1" customHeight="1" thickTop="1" thickBot="1" x14ac:dyDescent="0.45">
      <c r="A174" s="119" t="s">
        <v>90</v>
      </c>
      <c r="C174" s="123" t="str">
        <f>IF(OR(C167="",AN172="対象外"),"対象外",IF(AND(COUNTIFS(G170:AK170,"〇",G171:AK171,"●",G172:AK172,"〇")=COUNTIFS(G171:AK171,"●",G172:AK172,"〇",G173:AK173,"●"),COUNTIF(G173:AK173,"●")&gt;0),"〇","×"))</f>
        <v>対象外</v>
      </c>
      <c r="E174" s="87" t="s">
        <v>27</v>
      </c>
      <c r="F174" s="82"/>
      <c r="G174" s="84"/>
      <c r="H174" s="84"/>
      <c r="I174" s="84"/>
      <c r="J174" s="84"/>
      <c r="K174" s="84"/>
      <c r="L174" s="84"/>
      <c r="M174" s="84"/>
      <c r="N174" s="84"/>
      <c r="O174" s="83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121"/>
      <c r="AL174" s="93"/>
      <c r="AM174" s="94"/>
      <c r="AN174" s="94"/>
      <c r="AO174" s="94"/>
      <c r="AP174" s="95"/>
      <c r="AQ174" s="85" t="s">
        <v>46</v>
      </c>
    </row>
    <row r="175" spans="1:43" ht="20.25" hidden="1" customHeight="1" x14ac:dyDescent="0.4">
      <c r="E175" s="76"/>
      <c r="F175" s="4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6"/>
      <c r="AL175" s="72"/>
      <c r="AM175" s="73"/>
    </row>
    <row r="176" spans="1:43" ht="20.25" hidden="1" customHeight="1" thickBot="1" x14ac:dyDescent="0.45">
      <c r="A176" s="115" t="s">
        <v>78</v>
      </c>
      <c r="B176" s="115" t="str">
        <f>IF(C176="","",IF(C167=12,B167+1,B167))</f>
        <v/>
      </c>
      <c r="C176" s="120" t="str">
        <f>IF(C167="","",IF(DATE(IF(C167=12,B167+1,B167),IF(C167=12,1,C167+1),1)&gt;P$5,"",IF(C167=12,1,C167+1)))</f>
        <v/>
      </c>
      <c r="E176" s="73" t="str">
        <f>IF(B176="","","令和"&amp;B176-2018&amp;"年"&amp;C176&amp;"月")</f>
        <v/>
      </c>
      <c r="G176" s="74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3"/>
      <c r="AL176" s="72"/>
      <c r="AM176" s="73"/>
    </row>
    <row r="177" spans="1:43" ht="20.25" hidden="1" customHeight="1" x14ac:dyDescent="0.4">
      <c r="E177" s="146"/>
      <c r="F177" s="147"/>
      <c r="G177" s="77" t="str">
        <f>IF($B176="","",DATE($B176,$C176,1))</f>
        <v/>
      </c>
      <c r="H177" s="77" t="str">
        <f>IF($B176="","",DATE($B176,$C176,2))</f>
        <v/>
      </c>
      <c r="I177" s="77" t="str">
        <f>IF($B176="","",DATE($B176,$C176,3))</f>
        <v/>
      </c>
      <c r="J177" s="77" t="str">
        <f>IF($B176="","",DATE($B176,$C176,4))</f>
        <v/>
      </c>
      <c r="K177" s="77" t="str">
        <f>IF($B176="","",DATE($B176,$C176,5))</f>
        <v/>
      </c>
      <c r="L177" s="77" t="str">
        <f>IF($B176="","",DATE($B176,$C176,6))</f>
        <v/>
      </c>
      <c r="M177" s="77" t="str">
        <f>IF($B176="","",DATE($B176,$C176,7))</f>
        <v/>
      </c>
      <c r="N177" s="77" t="str">
        <f>IF($B176="","",DATE($B176,$C176,8))</f>
        <v/>
      </c>
      <c r="O177" s="77" t="str">
        <f>IF($B176="","",DATE($B176,$C176,9))</f>
        <v/>
      </c>
      <c r="P177" s="77" t="str">
        <f>IF($B176="","",DATE($B176,$C176,10))</f>
        <v/>
      </c>
      <c r="Q177" s="77" t="str">
        <f>IF($B176="","",DATE($B176,$C176,11))</f>
        <v/>
      </c>
      <c r="R177" s="77" t="str">
        <f>IF($B176="","",DATE($B176,$C176,12))</f>
        <v/>
      </c>
      <c r="S177" s="77" t="str">
        <f>IF($B176="","",DATE($B176,$C176,13))</f>
        <v/>
      </c>
      <c r="T177" s="77" t="str">
        <f>IF($B176="","",DATE($B176,$C176,14))</f>
        <v/>
      </c>
      <c r="U177" s="77" t="str">
        <f>IF($B176="","",DATE($B176,$C176,15))</f>
        <v/>
      </c>
      <c r="V177" s="77" t="str">
        <f>IF($B176="","",DATE($B176,$C176,16))</f>
        <v/>
      </c>
      <c r="W177" s="77" t="str">
        <f>IF($B176="","",DATE($B176,$C176,17))</f>
        <v/>
      </c>
      <c r="X177" s="77" t="str">
        <f>IF($B176="","",DATE($B176,$C176,18))</f>
        <v/>
      </c>
      <c r="Y177" s="77" t="str">
        <f>IF($B176="","",DATE($B176,$C176,19))</f>
        <v/>
      </c>
      <c r="Z177" s="77" t="str">
        <f>IF($B176="","",DATE($B176,$C176,20))</f>
        <v/>
      </c>
      <c r="AA177" s="77" t="str">
        <f>IF($B176="","",DATE($B176,$C176,21))</f>
        <v/>
      </c>
      <c r="AB177" s="77" t="str">
        <f>IF($B176="","",DATE($B176,$C176,22))</f>
        <v/>
      </c>
      <c r="AC177" s="77" t="str">
        <f>IF($B176="","",DATE($B176,$C176,23))</f>
        <v/>
      </c>
      <c r="AD177" s="77" t="str">
        <f>IF($B176="","",DATE($B176,$C176,24))</f>
        <v/>
      </c>
      <c r="AE177" s="77" t="str">
        <f>IF($B176="","",DATE($B176,$C176,25))</f>
        <v/>
      </c>
      <c r="AF177" s="77" t="str">
        <f>IF($B176="","",DATE($B176,$C176,26))</f>
        <v/>
      </c>
      <c r="AG177" s="77" t="str">
        <f>IF($B176="","",DATE($B176,$C176,27))</f>
        <v/>
      </c>
      <c r="AH177" s="77" t="str">
        <f>IF($B176="","",DATE($B176,$C176,28))</f>
        <v/>
      </c>
      <c r="AI177" s="77" t="str">
        <f>IF($B176="","",IF(MONTH(DATE($B176,$C176,29))=$C176,DATE($B176,$C176,29),""))</f>
        <v/>
      </c>
      <c r="AJ177" s="77" t="str">
        <f>IF($B176="","",IF(MONTH(DATE($B176,$C176,30))=$C176,DATE($B176,$C176,30),""))</f>
        <v/>
      </c>
      <c r="AK177" s="77" t="str">
        <f>IF($B176="","",IF(MONTH(DATE($B176,$C176,31))=$C176,DATE($B176,$C176,31),""))</f>
        <v/>
      </c>
      <c r="AL177" s="150" t="s">
        <v>16</v>
      </c>
      <c r="AM177" s="150" t="s">
        <v>11</v>
      </c>
      <c r="AN177" s="152" t="s">
        <v>83</v>
      </c>
      <c r="AO177" s="155" t="s">
        <v>93</v>
      </c>
      <c r="AP177" s="153" t="s">
        <v>82</v>
      </c>
      <c r="AQ177" s="135" t="s">
        <v>27</v>
      </c>
    </row>
    <row r="178" spans="1:43" ht="20.25" hidden="1" customHeight="1" thickBot="1" x14ac:dyDescent="0.45">
      <c r="A178" s="115" t="s">
        <v>75</v>
      </c>
      <c r="B178" s="115">
        <f>COUNTIFS(G177:AK177,"&gt;="&amp;H$5,G177:AK177,"&lt;="&amp;P$5,G178:AK178,"土",G179:AK179,"〇")+COUNTIFS(G177:AK177,"&gt;="&amp;H$5,G177:AK177,"&lt;="&amp;P$5,G178:AK178,"日",G179:AK179,"〇")</f>
        <v>0</v>
      </c>
      <c r="C178" s="115">
        <f>COUNTIFS(G177:AK177,"&gt;="&amp;H$5,G177:AK177,"&lt;="&amp;P$5,G178:AK178,"土",G181:AK181,"〇")+COUNTIFS(G177:AK177,"&gt;="&amp;H$5,G177:AK177,"&lt;="&amp;P$5,G178:AK178,"日",G181:AK181,"〇")</f>
        <v>0</v>
      </c>
      <c r="E178" s="148"/>
      <c r="F178" s="149"/>
      <c r="G178" s="81" t="str">
        <f>IFERROR(IF(WEEKDAY(G177,1)=1,"日",IF(WEEKDAY(G177,1)=2,"月",IF(WEEKDAY(G177,1)=3,"火",IF(WEEKDAY(G177,1)=4,"水",IF(WEEKDAY(G177,1)=5,"木",IF(WEEKDAY(G177,1)=6,"金","土")))))),"")</f>
        <v/>
      </c>
      <c r="H178" s="81" t="str">
        <f t="shared" ref="H178:N178" si="35">IFERROR(IF(WEEKDAY(H177,1)=1,"日",IF(WEEKDAY(H177,1)=2,"月",IF(WEEKDAY(H177,1)=3,"火",IF(WEEKDAY(H177,1)=4,"水",IF(WEEKDAY(H177,1)=5,"木",IF(WEEKDAY(H177,1)=6,"金","土")))))),"")</f>
        <v/>
      </c>
      <c r="I178" s="81" t="str">
        <f t="shared" si="35"/>
        <v/>
      </c>
      <c r="J178" s="81" t="str">
        <f t="shared" si="35"/>
        <v/>
      </c>
      <c r="K178" s="81" t="str">
        <f t="shared" si="35"/>
        <v/>
      </c>
      <c r="L178" s="81" t="str">
        <f t="shared" si="35"/>
        <v/>
      </c>
      <c r="M178" s="81" t="str">
        <f t="shared" si="35"/>
        <v/>
      </c>
      <c r="N178" s="81" t="str">
        <f t="shared" si="35"/>
        <v/>
      </c>
      <c r="O178" s="81" t="str">
        <f>IFERROR(IF(WEEKDAY(O177,1)=1,"日",IF(WEEKDAY(O177,1)=2,"月",IF(WEEKDAY(O177,1)=3,"火",IF(WEEKDAY(O177,1)=4,"水",IF(WEEKDAY(O177,1)=5,"木",IF(WEEKDAY(O177,1)=6,"金","土")))))),"")</f>
        <v/>
      </c>
      <c r="P178" s="81" t="str">
        <f t="shared" ref="P178:AK178" si="36">IFERROR(IF(WEEKDAY(P177,1)=1,"日",IF(WEEKDAY(P177,1)=2,"月",IF(WEEKDAY(P177,1)=3,"火",IF(WEEKDAY(P177,1)=4,"水",IF(WEEKDAY(P177,1)=5,"木",IF(WEEKDAY(P177,1)=6,"金","土")))))),"")</f>
        <v/>
      </c>
      <c r="Q178" s="81" t="str">
        <f t="shared" si="36"/>
        <v/>
      </c>
      <c r="R178" s="81" t="str">
        <f t="shared" si="36"/>
        <v/>
      </c>
      <c r="S178" s="81" t="str">
        <f t="shared" si="36"/>
        <v/>
      </c>
      <c r="T178" s="81" t="str">
        <f t="shared" si="36"/>
        <v/>
      </c>
      <c r="U178" s="81" t="str">
        <f t="shared" si="36"/>
        <v/>
      </c>
      <c r="V178" s="81" t="str">
        <f t="shared" si="36"/>
        <v/>
      </c>
      <c r="W178" s="81" t="str">
        <f t="shared" si="36"/>
        <v/>
      </c>
      <c r="X178" s="81" t="str">
        <f t="shared" si="36"/>
        <v/>
      </c>
      <c r="Y178" s="81" t="str">
        <f t="shared" si="36"/>
        <v/>
      </c>
      <c r="Z178" s="81" t="str">
        <f t="shared" si="36"/>
        <v/>
      </c>
      <c r="AA178" s="81" t="str">
        <f t="shared" si="36"/>
        <v/>
      </c>
      <c r="AB178" s="81" t="str">
        <f t="shared" si="36"/>
        <v/>
      </c>
      <c r="AC178" s="81" t="str">
        <f t="shared" si="36"/>
        <v/>
      </c>
      <c r="AD178" s="81" t="str">
        <f t="shared" si="36"/>
        <v/>
      </c>
      <c r="AE178" s="81" t="str">
        <f t="shared" si="36"/>
        <v/>
      </c>
      <c r="AF178" s="81" t="str">
        <f t="shared" si="36"/>
        <v/>
      </c>
      <c r="AG178" s="81" t="str">
        <f t="shared" si="36"/>
        <v/>
      </c>
      <c r="AH178" s="81" t="str">
        <f t="shared" si="36"/>
        <v/>
      </c>
      <c r="AI178" s="81" t="str">
        <f t="shared" si="36"/>
        <v/>
      </c>
      <c r="AJ178" s="81" t="str">
        <f t="shared" si="36"/>
        <v/>
      </c>
      <c r="AK178" s="81" t="str">
        <f t="shared" si="36"/>
        <v/>
      </c>
      <c r="AL178" s="151"/>
      <c r="AM178" s="151"/>
      <c r="AN178" s="151"/>
      <c r="AO178" s="156"/>
      <c r="AP178" s="154"/>
      <c r="AQ178" s="136"/>
    </row>
    <row r="179" spans="1:43" ht="20.25" hidden="1" customHeight="1" x14ac:dyDescent="0.4">
      <c r="A179" s="115" t="s">
        <v>80</v>
      </c>
      <c r="B179" s="117">
        <f>AL179</f>
        <v>0</v>
      </c>
      <c r="C179" s="117">
        <f>AL181</f>
        <v>0</v>
      </c>
      <c r="E179" s="137" t="s">
        <v>7</v>
      </c>
      <c r="F179" s="90" t="s">
        <v>15</v>
      </c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77">
        <f>COUNTIFS(G177:AK177,"&gt;="&amp;H$5,G177:AK177,"&lt;="&amp;P$5,G179:AK179,"〇")</f>
        <v>0</v>
      </c>
      <c r="AM179" s="138">
        <f>IFERROR(AL180/AL179,0)</f>
        <v>0</v>
      </c>
      <c r="AN179" s="139" t="str">
        <f>IF(AND(AL179=0,AL180=0),"対象外",
IF(B178=0,"対象外",
IF(AND(B178/AL179&lt;0.285,AL180&gt;=B178),"〇",
IF(AM179&lt;0.285,"×","〇"))))</f>
        <v>対象外</v>
      </c>
      <c r="AO179" s="157"/>
      <c r="AP179" s="142"/>
      <c r="AQ179" s="140" t="s">
        <v>100</v>
      </c>
    </row>
    <row r="180" spans="1:43" ht="20.25" hidden="1" customHeight="1" thickBot="1" x14ac:dyDescent="0.45">
      <c r="A180" s="115" t="s">
        <v>81</v>
      </c>
      <c r="B180" s="115">
        <f>AL180</f>
        <v>0</v>
      </c>
      <c r="C180" s="115">
        <f>AL182</f>
        <v>0</v>
      </c>
      <c r="E180" s="128"/>
      <c r="F180" s="27" t="s">
        <v>18</v>
      </c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>
        <f>COUNTIFS(G177:AK177,"&gt;="&amp;H$5,G177:AK177,"&lt;="&amp;P$5,G180:AK180,"&lt;&gt;"&amp;"")</f>
        <v>0</v>
      </c>
      <c r="AM180" s="130"/>
      <c r="AN180" s="132"/>
      <c r="AO180" s="158"/>
      <c r="AP180" s="143"/>
      <c r="AQ180" s="141"/>
    </row>
    <row r="181" spans="1:43" ht="20.25" hidden="1" customHeight="1" thickTop="1" x14ac:dyDescent="0.4">
      <c r="A181" s="115" t="s">
        <v>74</v>
      </c>
      <c r="B181" s="118" t="str">
        <f>AN179</f>
        <v>対象外</v>
      </c>
      <c r="C181" s="118" t="str">
        <f>AN181</f>
        <v>対象外</v>
      </c>
      <c r="E181" s="127" t="s">
        <v>8</v>
      </c>
      <c r="F181" s="31" t="s">
        <v>15</v>
      </c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89">
        <f>COUNTIFS(G177:AK177,"&gt;="&amp;H$5,G177:AK177,"&lt;="&amp;P$5,G181:AK181,"〇")</f>
        <v>0</v>
      </c>
      <c r="AM181" s="129">
        <f>IFERROR(AL182/AL181,0)</f>
        <v>0</v>
      </c>
      <c r="AN181" s="131" t="str">
        <f>IF(AND(AL181=0,AL182=0),"対象外",
IF(C178=0,"対象外",
IF(AND(C178/AL181&lt;0.285,AL182&gt;=C178),"〇",
IF(AM181&lt;0.285,"×","〇"))))</f>
        <v>対象外</v>
      </c>
      <c r="AO181" s="159" t="str">
        <f>C183</f>
        <v>対象外</v>
      </c>
      <c r="AP181" s="144" t="str">
        <f>IF(AN181="対象外","－",
IF(AN181="×","×",
IF(AND(COUNTIFS(G179:AK179,"〇",G180:AK180,"●",G181:AK181,"〇")=COUNTIFS(G180:AK180,"●",G181:AK181,"〇",G182:AK182,"●"),COUNTIF(G182:AK182,"●")&gt;0),"〇",
IF(AND(COUNTIF(G180:AK180,"●")=0,COUNTIF(G182:AK182,"●")=0,AN181="〇"),"〇","×"))))</f>
        <v>－</v>
      </c>
      <c r="AQ181" s="133" t="s">
        <v>64</v>
      </c>
    </row>
    <row r="182" spans="1:43" ht="20.25" hidden="1" customHeight="1" thickBot="1" x14ac:dyDescent="0.45">
      <c r="A182" s="115" t="s">
        <v>89</v>
      </c>
      <c r="B182" s="118"/>
      <c r="C182" s="118" t="str">
        <f>IF(C176="","",AP181)</f>
        <v/>
      </c>
      <c r="E182" s="128"/>
      <c r="F182" s="27" t="s">
        <v>18</v>
      </c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>
        <f>COUNTIFS(G177:AK177,"&gt;="&amp;H$5,G177:AK177,"&lt;="&amp;P$5,G182:AK182,"&lt;&gt;"&amp;"")</f>
        <v>0</v>
      </c>
      <c r="AM182" s="130"/>
      <c r="AN182" s="132"/>
      <c r="AO182" s="160"/>
      <c r="AP182" s="145"/>
      <c r="AQ182" s="134"/>
    </row>
    <row r="183" spans="1:43" ht="42" hidden="1" customHeight="1" thickTop="1" thickBot="1" x14ac:dyDescent="0.45">
      <c r="A183" s="119" t="s">
        <v>90</v>
      </c>
      <c r="C183" s="123" t="str">
        <f>IF(OR(C176="",AN181="対象外"),"対象外",IF(AND(COUNTIFS(G179:AK179,"〇",G180:AK180,"●",G181:AK181,"〇")=COUNTIFS(G180:AK180,"●",G181:AK181,"〇",G182:AK182,"●"),COUNTIF(G182:AK182,"●")&gt;0),"〇","×"))</f>
        <v>対象外</v>
      </c>
      <c r="E183" s="87" t="s">
        <v>27</v>
      </c>
      <c r="F183" s="82"/>
      <c r="G183" s="84"/>
      <c r="H183" s="84"/>
      <c r="I183" s="84"/>
      <c r="J183" s="84"/>
      <c r="K183" s="84"/>
      <c r="L183" s="84"/>
      <c r="M183" s="84"/>
      <c r="N183" s="84"/>
      <c r="O183" s="83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121"/>
      <c r="AL183" s="93"/>
      <c r="AM183" s="94"/>
      <c r="AN183" s="94"/>
      <c r="AO183" s="94"/>
      <c r="AP183" s="95"/>
      <c r="AQ183" s="85" t="s">
        <v>46</v>
      </c>
    </row>
    <row r="184" spans="1:43" ht="20.25" hidden="1" customHeight="1" x14ac:dyDescent="0.4">
      <c r="E184" s="76"/>
      <c r="F184" s="4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6"/>
      <c r="AL184" s="72"/>
      <c r="AM184" s="73"/>
    </row>
    <row r="185" spans="1:43" ht="20.25" hidden="1" customHeight="1" thickBot="1" x14ac:dyDescent="0.45">
      <c r="A185" s="115" t="s">
        <v>78</v>
      </c>
      <c r="B185" s="115" t="str">
        <f>IF(C185="","",IF(C176=12,B176+1,B176))</f>
        <v/>
      </c>
      <c r="C185" s="120" t="str">
        <f>IF(C176="","",IF(DATE(IF(C176=12,B176+1,B176),IF(C176=12,1,C176+1),1)&gt;P$5,"",IF(C176=12,1,C176+1)))</f>
        <v/>
      </c>
      <c r="E185" s="73" t="str">
        <f>IF(B185="","","令和"&amp;B185-2018&amp;"年"&amp;C185&amp;"月")</f>
        <v/>
      </c>
      <c r="G185" s="74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3"/>
      <c r="AL185" s="72"/>
      <c r="AM185" s="73"/>
    </row>
    <row r="186" spans="1:43" ht="20.25" hidden="1" customHeight="1" x14ac:dyDescent="0.4">
      <c r="E186" s="146"/>
      <c r="F186" s="147"/>
      <c r="G186" s="77" t="str">
        <f>IF($B185="","",DATE($B185,$C185,1))</f>
        <v/>
      </c>
      <c r="H186" s="77" t="str">
        <f>IF($B185="","",DATE($B185,$C185,2))</f>
        <v/>
      </c>
      <c r="I186" s="77" t="str">
        <f>IF($B185="","",DATE($B185,$C185,3))</f>
        <v/>
      </c>
      <c r="J186" s="77" t="str">
        <f>IF($B185="","",DATE($B185,$C185,4))</f>
        <v/>
      </c>
      <c r="K186" s="77" t="str">
        <f>IF($B185="","",DATE($B185,$C185,5))</f>
        <v/>
      </c>
      <c r="L186" s="77" t="str">
        <f>IF($B185="","",DATE($B185,$C185,6))</f>
        <v/>
      </c>
      <c r="M186" s="77" t="str">
        <f>IF($B185="","",DATE($B185,$C185,7))</f>
        <v/>
      </c>
      <c r="N186" s="77" t="str">
        <f>IF($B185="","",DATE($B185,$C185,8))</f>
        <v/>
      </c>
      <c r="O186" s="77" t="str">
        <f>IF($B185="","",DATE($B185,$C185,9))</f>
        <v/>
      </c>
      <c r="P186" s="77" t="str">
        <f>IF($B185="","",DATE($B185,$C185,10))</f>
        <v/>
      </c>
      <c r="Q186" s="77" t="str">
        <f>IF($B185="","",DATE($B185,$C185,11))</f>
        <v/>
      </c>
      <c r="R186" s="77" t="str">
        <f>IF($B185="","",DATE($B185,$C185,12))</f>
        <v/>
      </c>
      <c r="S186" s="77" t="str">
        <f>IF($B185="","",DATE($B185,$C185,13))</f>
        <v/>
      </c>
      <c r="T186" s="77" t="str">
        <f>IF($B185="","",DATE($B185,$C185,14))</f>
        <v/>
      </c>
      <c r="U186" s="77" t="str">
        <f>IF($B185="","",DATE($B185,$C185,15))</f>
        <v/>
      </c>
      <c r="V186" s="77" t="str">
        <f>IF($B185="","",DATE($B185,$C185,16))</f>
        <v/>
      </c>
      <c r="W186" s="77" t="str">
        <f>IF($B185="","",DATE($B185,$C185,17))</f>
        <v/>
      </c>
      <c r="X186" s="77" t="str">
        <f>IF($B185="","",DATE($B185,$C185,18))</f>
        <v/>
      </c>
      <c r="Y186" s="77" t="str">
        <f>IF($B185="","",DATE($B185,$C185,19))</f>
        <v/>
      </c>
      <c r="Z186" s="77" t="str">
        <f>IF($B185="","",DATE($B185,$C185,20))</f>
        <v/>
      </c>
      <c r="AA186" s="77" t="str">
        <f>IF($B185="","",DATE($B185,$C185,21))</f>
        <v/>
      </c>
      <c r="AB186" s="77" t="str">
        <f>IF($B185="","",DATE($B185,$C185,22))</f>
        <v/>
      </c>
      <c r="AC186" s="77" t="str">
        <f>IF($B185="","",DATE($B185,$C185,23))</f>
        <v/>
      </c>
      <c r="AD186" s="77" t="str">
        <f>IF($B185="","",DATE($B185,$C185,24))</f>
        <v/>
      </c>
      <c r="AE186" s="77" t="str">
        <f>IF($B185="","",DATE($B185,$C185,25))</f>
        <v/>
      </c>
      <c r="AF186" s="77" t="str">
        <f>IF($B185="","",DATE($B185,$C185,26))</f>
        <v/>
      </c>
      <c r="AG186" s="77" t="str">
        <f>IF($B185="","",DATE($B185,$C185,27))</f>
        <v/>
      </c>
      <c r="AH186" s="77" t="str">
        <f>IF($B185="","",DATE($B185,$C185,28))</f>
        <v/>
      </c>
      <c r="AI186" s="77" t="str">
        <f>IF($B185="","",IF(MONTH(DATE($B185,$C185,29))=$C185,DATE($B185,$C185,29),""))</f>
        <v/>
      </c>
      <c r="AJ186" s="77" t="str">
        <f>IF($B185="","",IF(MONTH(DATE($B185,$C185,30))=$C185,DATE($B185,$C185,30),""))</f>
        <v/>
      </c>
      <c r="AK186" s="77" t="str">
        <f>IF($B185="","",IF(MONTH(DATE($B185,$C185,31))=$C185,DATE($B185,$C185,31),""))</f>
        <v/>
      </c>
      <c r="AL186" s="150" t="s">
        <v>16</v>
      </c>
      <c r="AM186" s="150" t="s">
        <v>11</v>
      </c>
      <c r="AN186" s="152" t="s">
        <v>83</v>
      </c>
      <c r="AO186" s="155" t="s">
        <v>93</v>
      </c>
      <c r="AP186" s="153" t="s">
        <v>82</v>
      </c>
      <c r="AQ186" s="135" t="s">
        <v>27</v>
      </c>
    </row>
    <row r="187" spans="1:43" ht="20.25" hidden="1" customHeight="1" thickBot="1" x14ac:dyDescent="0.45">
      <c r="A187" s="115" t="s">
        <v>75</v>
      </c>
      <c r="B187" s="115">
        <f>COUNTIFS(G186:AK186,"&gt;="&amp;H$5,G186:AK186,"&lt;="&amp;P$5,G187:AK187,"土",G188:AK188,"〇")+COUNTIFS(G186:AK186,"&gt;="&amp;H$5,G186:AK186,"&lt;="&amp;P$5,G187:AK187,"日",G188:AK188,"〇")</f>
        <v>0</v>
      </c>
      <c r="C187" s="115">
        <f>COUNTIFS(G186:AK186,"&gt;="&amp;H$5,G186:AK186,"&lt;="&amp;P$5,G187:AK187,"土",G190:AK190,"〇")+COUNTIFS(G186:AK186,"&gt;="&amp;H$5,G186:AK186,"&lt;="&amp;P$5,G187:AK187,"日",G190:AK190,"〇")</f>
        <v>0</v>
      </c>
      <c r="E187" s="148"/>
      <c r="F187" s="149"/>
      <c r="G187" s="81" t="str">
        <f>IFERROR(IF(WEEKDAY(G186,1)=1,"日",IF(WEEKDAY(G186,1)=2,"月",IF(WEEKDAY(G186,1)=3,"火",IF(WEEKDAY(G186,1)=4,"水",IF(WEEKDAY(G186,1)=5,"木",IF(WEEKDAY(G186,1)=6,"金","土")))))),"")</f>
        <v/>
      </c>
      <c r="H187" s="81" t="str">
        <f t="shared" ref="H187:N187" si="37">IFERROR(IF(WEEKDAY(H186,1)=1,"日",IF(WEEKDAY(H186,1)=2,"月",IF(WEEKDAY(H186,1)=3,"火",IF(WEEKDAY(H186,1)=4,"水",IF(WEEKDAY(H186,1)=5,"木",IF(WEEKDAY(H186,1)=6,"金","土")))))),"")</f>
        <v/>
      </c>
      <c r="I187" s="81" t="str">
        <f t="shared" si="37"/>
        <v/>
      </c>
      <c r="J187" s="81" t="str">
        <f t="shared" si="37"/>
        <v/>
      </c>
      <c r="K187" s="81" t="str">
        <f t="shared" si="37"/>
        <v/>
      </c>
      <c r="L187" s="81" t="str">
        <f t="shared" si="37"/>
        <v/>
      </c>
      <c r="M187" s="81" t="str">
        <f t="shared" si="37"/>
        <v/>
      </c>
      <c r="N187" s="81" t="str">
        <f t="shared" si="37"/>
        <v/>
      </c>
      <c r="O187" s="81" t="str">
        <f>IFERROR(IF(WEEKDAY(O186,1)=1,"日",IF(WEEKDAY(O186,1)=2,"月",IF(WEEKDAY(O186,1)=3,"火",IF(WEEKDAY(O186,1)=4,"水",IF(WEEKDAY(O186,1)=5,"木",IF(WEEKDAY(O186,1)=6,"金","土")))))),"")</f>
        <v/>
      </c>
      <c r="P187" s="81" t="str">
        <f t="shared" ref="P187:AK187" si="38">IFERROR(IF(WEEKDAY(P186,1)=1,"日",IF(WEEKDAY(P186,1)=2,"月",IF(WEEKDAY(P186,1)=3,"火",IF(WEEKDAY(P186,1)=4,"水",IF(WEEKDAY(P186,1)=5,"木",IF(WEEKDAY(P186,1)=6,"金","土")))))),"")</f>
        <v/>
      </c>
      <c r="Q187" s="81" t="str">
        <f t="shared" si="38"/>
        <v/>
      </c>
      <c r="R187" s="81" t="str">
        <f t="shared" si="38"/>
        <v/>
      </c>
      <c r="S187" s="81" t="str">
        <f t="shared" si="38"/>
        <v/>
      </c>
      <c r="T187" s="81" t="str">
        <f t="shared" si="38"/>
        <v/>
      </c>
      <c r="U187" s="81" t="str">
        <f t="shared" si="38"/>
        <v/>
      </c>
      <c r="V187" s="81" t="str">
        <f t="shared" si="38"/>
        <v/>
      </c>
      <c r="W187" s="81" t="str">
        <f t="shared" si="38"/>
        <v/>
      </c>
      <c r="X187" s="81" t="str">
        <f t="shared" si="38"/>
        <v/>
      </c>
      <c r="Y187" s="81" t="str">
        <f t="shared" si="38"/>
        <v/>
      </c>
      <c r="Z187" s="81" t="str">
        <f t="shared" si="38"/>
        <v/>
      </c>
      <c r="AA187" s="81" t="str">
        <f t="shared" si="38"/>
        <v/>
      </c>
      <c r="AB187" s="81" t="str">
        <f t="shared" si="38"/>
        <v/>
      </c>
      <c r="AC187" s="81" t="str">
        <f t="shared" si="38"/>
        <v/>
      </c>
      <c r="AD187" s="81" t="str">
        <f t="shared" si="38"/>
        <v/>
      </c>
      <c r="AE187" s="81" t="str">
        <f t="shared" si="38"/>
        <v/>
      </c>
      <c r="AF187" s="81" t="str">
        <f t="shared" si="38"/>
        <v/>
      </c>
      <c r="AG187" s="81" t="str">
        <f t="shared" si="38"/>
        <v/>
      </c>
      <c r="AH187" s="81" t="str">
        <f t="shared" si="38"/>
        <v/>
      </c>
      <c r="AI187" s="81" t="str">
        <f t="shared" si="38"/>
        <v/>
      </c>
      <c r="AJ187" s="81" t="str">
        <f t="shared" si="38"/>
        <v/>
      </c>
      <c r="AK187" s="81" t="str">
        <f t="shared" si="38"/>
        <v/>
      </c>
      <c r="AL187" s="151"/>
      <c r="AM187" s="151"/>
      <c r="AN187" s="151"/>
      <c r="AO187" s="156"/>
      <c r="AP187" s="154"/>
      <c r="AQ187" s="136"/>
    </row>
    <row r="188" spans="1:43" ht="20.25" hidden="1" customHeight="1" x14ac:dyDescent="0.4">
      <c r="A188" s="115" t="s">
        <v>80</v>
      </c>
      <c r="B188" s="117">
        <f>AL188</f>
        <v>0</v>
      </c>
      <c r="C188" s="117">
        <f>AL190</f>
        <v>0</v>
      </c>
      <c r="E188" s="137" t="s">
        <v>7</v>
      </c>
      <c r="F188" s="90" t="s">
        <v>15</v>
      </c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77">
        <f>COUNTIFS(G186:AK186,"&gt;="&amp;H$5,G186:AK186,"&lt;="&amp;P$5,G188:AK188,"〇")</f>
        <v>0</v>
      </c>
      <c r="AM188" s="138">
        <f>IFERROR(AL189/AL188,0)</f>
        <v>0</v>
      </c>
      <c r="AN188" s="139" t="str">
        <f>IF(AND(AL188=0,AL189=0),"対象外",
IF(B187=0,"対象外",
IF(AND(B187/AL188&lt;0.285,AL189&gt;=B187),"〇",
IF(AM188&lt;0.285,"×","〇"))))</f>
        <v>対象外</v>
      </c>
      <c r="AO188" s="157"/>
      <c r="AP188" s="142"/>
      <c r="AQ188" s="140" t="s">
        <v>100</v>
      </c>
    </row>
    <row r="189" spans="1:43" ht="20.25" hidden="1" customHeight="1" thickBot="1" x14ac:dyDescent="0.45">
      <c r="A189" s="115" t="s">
        <v>81</v>
      </c>
      <c r="B189" s="115">
        <f>AL189</f>
        <v>0</v>
      </c>
      <c r="C189" s="115">
        <f>AL191</f>
        <v>0</v>
      </c>
      <c r="E189" s="128"/>
      <c r="F189" s="27" t="s">
        <v>18</v>
      </c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>
        <f>COUNTIFS(G186:AK186,"&gt;="&amp;H$5,G186:AK186,"&lt;="&amp;P$5,G189:AK189,"&lt;&gt;"&amp;"")</f>
        <v>0</v>
      </c>
      <c r="AM189" s="130"/>
      <c r="AN189" s="132"/>
      <c r="AO189" s="158"/>
      <c r="AP189" s="143"/>
      <c r="AQ189" s="141"/>
    </row>
    <row r="190" spans="1:43" ht="20.25" hidden="1" customHeight="1" thickTop="1" x14ac:dyDescent="0.4">
      <c r="A190" s="115" t="s">
        <v>74</v>
      </c>
      <c r="B190" s="118" t="str">
        <f>AN188</f>
        <v>対象外</v>
      </c>
      <c r="C190" s="118" t="str">
        <f>AN190</f>
        <v>対象外</v>
      </c>
      <c r="E190" s="127" t="s">
        <v>8</v>
      </c>
      <c r="F190" s="31" t="s">
        <v>15</v>
      </c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89">
        <f>COUNTIFS(G186:AK186,"&gt;="&amp;H$5,G186:AK186,"&lt;="&amp;P$5,G190:AK190,"〇")</f>
        <v>0</v>
      </c>
      <c r="AM190" s="129">
        <f>IFERROR(AL191/AL190,0)</f>
        <v>0</v>
      </c>
      <c r="AN190" s="131" t="str">
        <f>IF(AND(AL190=0,AL191=0),"対象外",
IF(C187=0,"対象外",
IF(AND(C187/AL190&lt;0.285,AL191&gt;=C187),"〇",
IF(AM190&lt;0.285,"×","〇"))))</f>
        <v>対象外</v>
      </c>
      <c r="AO190" s="159" t="str">
        <f>C192</f>
        <v>対象外</v>
      </c>
      <c r="AP190" s="144" t="str">
        <f>IF(AN190="対象外","－",
IF(AN190="×","×",
IF(AND(COUNTIFS(G188:AK188,"〇",G189:AK189,"●",G190:AK190,"〇")=COUNTIFS(G189:AK189,"●",G190:AK190,"〇",G191:AK191,"●"),COUNTIF(G191:AK191,"●")&gt;0),"〇",
IF(AND(COUNTIF(G189:AK189,"●")=0,COUNTIF(G191:AK191,"●")=0,AN190="〇"),"〇","×"))))</f>
        <v>－</v>
      </c>
      <c r="AQ190" s="133" t="s">
        <v>64</v>
      </c>
    </row>
    <row r="191" spans="1:43" ht="20.25" hidden="1" customHeight="1" thickBot="1" x14ac:dyDescent="0.45">
      <c r="A191" s="115" t="s">
        <v>89</v>
      </c>
      <c r="B191" s="118"/>
      <c r="C191" s="118" t="str">
        <f>IF(C185="","",AP190)</f>
        <v/>
      </c>
      <c r="E191" s="128"/>
      <c r="F191" s="27" t="s">
        <v>18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>
        <f>COUNTIFS(G186:AK186,"&gt;="&amp;H$5,G186:AK186,"&lt;="&amp;P$5,G191:AK191,"&lt;&gt;"&amp;"")</f>
        <v>0</v>
      </c>
      <c r="AM191" s="130"/>
      <c r="AN191" s="132"/>
      <c r="AO191" s="160"/>
      <c r="AP191" s="145"/>
      <c r="AQ191" s="134"/>
    </row>
    <row r="192" spans="1:43" ht="42" hidden="1" customHeight="1" thickTop="1" thickBot="1" x14ac:dyDescent="0.45">
      <c r="A192" s="119" t="s">
        <v>90</v>
      </c>
      <c r="C192" s="123" t="str">
        <f>IF(OR(C185="",AN190="対象外"),"対象外",IF(AND(COUNTIFS(G188:AK188,"〇",G189:AK189,"●",G190:AK190,"〇")=COUNTIFS(G189:AK189,"●",G190:AK190,"〇",G191:AK191,"●"),COUNTIF(G191:AK191,"●")&gt;0),"〇","×"))</f>
        <v>対象外</v>
      </c>
      <c r="E192" s="87" t="s">
        <v>27</v>
      </c>
      <c r="F192" s="82"/>
      <c r="G192" s="84"/>
      <c r="H192" s="84"/>
      <c r="I192" s="84"/>
      <c r="J192" s="84"/>
      <c r="K192" s="84"/>
      <c r="L192" s="84"/>
      <c r="M192" s="84"/>
      <c r="N192" s="84"/>
      <c r="O192" s="83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121"/>
      <c r="AL192" s="93"/>
      <c r="AM192" s="94"/>
      <c r="AN192" s="94"/>
      <c r="AO192" s="94"/>
      <c r="AP192" s="95"/>
      <c r="AQ192" s="85" t="s">
        <v>46</v>
      </c>
    </row>
    <row r="193" spans="1:43" ht="20.25" hidden="1" customHeight="1" x14ac:dyDescent="0.4">
      <c r="E193" s="76"/>
      <c r="F193" s="4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6"/>
      <c r="AL193" s="72"/>
      <c r="AM193" s="73"/>
    </row>
    <row r="194" spans="1:43" ht="20.25" hidden="1" customHeight="1" thickBot="1" x14ac:dyDescent="0.45">
      <c r="A194" s="115" t="s">
        <v>78</v>
      </c>
      <c r="B194" s="115" t="str">
        <f>IF(C194="","",IF(C185=12,B185+1,B185))</f>
        <v/>
      </c>
      <c r="C194" s="120" t="str">
        <f>IF(C185="","",IF(DATE(IF(C185=12,B185+1,B185),IF(C185=12,1,C185+1),1)&gt;P$5,"",IF(C185=12,1,C185+1)))</f>
        <v/>
      </c>
      <c r="E194" s="73" t="str">
        <f>IF(B194="","","令和"&amp;B194-2018&amp;"年"&amp;C194&amp;"月")</f>
        <v/>
      </c>
      <c r="G194" s="74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3"/>
      <c r="AL194" s="72"/>
      <c r="AM194" s="73"/>
    </row>
    <row r="195" spans="1:43" ht="20.25" hidden="1" customHeight="1" x14ac:dyDescent="0.4">
      <c r="E195" s="146"/>
      <c r="F195" s="147"/>
      <c r="G195" s="77" t="str">
        <f>IF($B194="","",DATE($B194,$C194,1))</f>
        <v/>
      </c>
      <c r="H195" s="77" t="str">
        <f>IF($B194="","",DATE($B194,$C194,2))</f>
        <v/>
      </c>
      <c r="I195" s="77" t="str">
        <f>IF($B194="","",DATE($B194,$C194,3))</f>
        <v/>
      </c>
      <c r="J195" s="77" t="str">
        <f>IF($B194="","",DATE($B194,$C194,4))</f>
        <v/>
      </c>
      <c r="K195" s="77" t="str">
        <f>IF($B194="","",DATE($B194,$C194,5))</f>
        <v/>
      </c>
      <c r="L195" s="77" t="str">
        <f>IF($B194="","",DATE($B194,$C194,6))</f>
        <v/>
      </c>
      <c r="M195" s="77" t="str">
        <f>IF($B194="","",DATE($B194,$C194,7))</f>
        <v/>
      </c>
      <c r="N195" s="77" t="str">
        <f>IF($B194="","",DATE($B194,$C194,8))</f>
        <v/>
      </c>
      <c r="O195" s="77" t="str">
        <f>IF($B194="","",DATE($B194,$C194,9))</f>
        <v/>
      </c>
      <c r="P195" s="77" t="str">
        <f>IF($B194="","",DATE($B194,$C194,10))</f>
        <v/>
      </c>
      <c r="Q195" s="77" t="str">
        <f>IF($B194="","",DATE($B194,$C194,11))</f>
        <v/>
      </c>
      <c r="R195" s="77" t="str">
        <f>IF($B194="","",DATE($B194,$C194,12))</f>
        <v/>
      </c>
      <c r="S195" s="77" t="str">
        <f>IF($B194="","",DATE($B194,$C194,13))</f>
        <v/>
      </c>
      <c r="T195" s="77" t="str">
        <f>IF($B194="","",DATE($B194,$C194,14))</f>
        <v/>
      </c>
      <c r="U195" s="77" t="str">
        <f>IF($B194="","",DATE($B194,$C194,15))</f>
        <v/>
      </c>
      <c r="V195" s="77" t="str">
        <f>IF($B194="","",DATE($B194,$C194,16))</f>
        <v/>
      </c>
      <c r="W195" s="77" t="str">
        <f>IF($B194="","",DATE($B194,$C194,17))</f>
        <v/>
      </c>
      <c r="X195" s="77" t="str">
        <f>IF($B194="","",DATE($B194,$C194,18))</f>
        <v/>
      </c>
      <c r="Y195" s="77" t="str">
        <f>IF($B194="","",DATE($B194,$C194,19))</f>
        <v/>
      </c>
      <c r="Z195" s="77" t="str">
        <f>IF($B194="","",DATE($B194,$C194,20))</f>
        <v/>
      </c>
      <c r="AA195" s="77" t="str">
        <f>IF($B194="","",DATE($B194,$C194,21))</f>
        <v/>
      </c>
      <c r="AB195" s="77" t="str">
        <f>IF($B194="","",DATE($B194,$C194,22))</f>
        <v/>
      </c>
      <c r="AC195" s="77" t="str">
        <f>IF($B194="","",DATE($B194,$C194,23))</f>
        <v/>
      </c>
      <c r="AD195" s="77" t="str">
        <f>IF($B194="","",DATE($B194,$C194,24))</f>
        <v/>
      </c>
      <c r="AE195" s="77" t="str">
        <f>IF($B194="","",DATE($B194,$C194,25))</f>
        <v/>
      </c>
      <c r="AF195" s="77" t="str">
        <f>IF($B194="","",DATE($B194,$C194,26))</f>
        <v/>
      </c>
      <c r="AG195" s="77" t="str">
        <f>IF($B194="","",DATE($B194,$C194,27))</f>
        <v/>
      </c>
      <c r="AH195" s="77" t="str">
        <f>IF($B194="","",DATE($B194,$C194,28))</f>
        <v/>
      </c>
      <c r="AI195" s="77" t="str">
        <f>IF($B194="","",IF(MONTH(DATE($B194,$C194,29))=$C194,DATE($B194,$C194,29),""))</f>
        <v/>
      </c>
      <c r="AJ195" s="77" t="str">
        <f>IF($B194="","",IF(MONTH(DATE($B194,$C194,30))=$C194,DATE($B194,$C194,30),""))</f>
        <v/>
      </c>
      <c r="AK195" s="77" t="str">
        <f>IF($B194="","",IF(MONTH(DATE($B194,$C194,31))=$C194,DATE($B194,$C194,31),""))</f>
        <v/>
      </c>
      <c r="AL195" s="150" t="s">
        <v>16</v>
      </c>
      <c r="AM195" s="150" t="s">
        <v>11</v>
      </c>
      <c r="AN195" s="152" t="s">
        <v>83</v>
      </c>
      <c r="AO195" s="155" t="s">
        <v>93</v>
      </c>
      <c r="AP195" s="153" t="s">
        <v>82</v>
      </c>
      <c r="AQ195" s="135" t="s">
        <v>27</v>
      </c>
    </row>
    <row r="196" spans="1:43" ht="20.25" hidden="1" customHeight="1" thickBot="1" x14ac:dyDescent="0.45">
      <c r="A196" s="115" t="s">
        <v>75</v>
      </c>
      <c r="B196" s="115">
        <f>COUNTIFS(G195:AK195,"&gt;="&amp;H$5,G195:AK195,"&lt;="&amp;P$5,G196:AK196,"土",G197:AK197,"〇")+COUNTIFS(G195:AK195,"&gt;="&amp;H$5,G195:AK195,"&lt;="&amp;P$5,G196:AK196,"日",G197:AK197,"〇")</f>
        <v>0</v>
      </c>
      <c r="C196" s="115">
        <f>COUNTIFS(G195:AK195,"&gt;="&amp;H$5,G195:AK195,"&lt;="&amp;P$5,G196:AK196,"土",G199:AK199,"〇")+COUNTIFS(G195:AK195,"&gt;="&amp;H$5,G195:AK195,"&lt;="&amp;P$5,G196:AK196,"日",G199:AK199,"〇")</f>
        <v>0</v>
      </c>
      <c r="E196" s="148"/>
      <c r="F196" s="149"/>
      <c r="G196" s="81" t="str">
        <f>IFERROR(IF(WEEKDAY(G195,1)=1,"日",IF(WEEKDAY(G195,1)=2,"月",IF(WEEKDAY(G195,1)=3,"火",IF(WEEKDAY(G195,1)=4,"水",IF(WEEKDAY(G195,1)=5,"木",IF(WEEKDAY(G195,1)=6,"金","土")))))),"")</f>
        <v/>
      </c>
      <c r="H196" s="81" t="str">
        <f t="shared" ref="H196:N196" si="39">IFERROR(IF(WEEKDAY(H195,1)=1,"日",IF(WEEKDAY(H195,1)=2,"月",IF(WEEKDAY(H195,1)=3,"火",IF(WEEKDAY(H195,1)=4,"水",IF(WEEKDAY(H195,1)=5,"木",IF(WEEKDAY(H195,1)=6,"金","土")))))),"")</f>
        <v/>
      </c>
      <c r="I196" s="81" t="str">
        <f t="shared" si="39"/>
        <v/>
      </c>
      <c r="J196" s="81" t="str">
        <f t="shared" si="39"/>
        <v/>
      </c>
      <c r="K196" s="81" t="str">
        <f t="shared" si="39"/>
        <v/>
      </c>
      <c r="L196" s="81" t="str">
        <f t="shared" si="39"/>
        <v/>
      </c>
      <c r="M196" s="81" t="str">
        <f t="shared" si="39"/>
        <v/>
      </c>
      <c r="N196" s="81" t="str">
        <f t="shared" si="39"/>
        <v/>
      </c>
      <c r="O196" s="81" t="str">
        <f>IFERROR(IF(WEEKDAY(O195,1)=1,"日",IF(WEEKDAY(O195,1)=2,"月",IF(WEEKDAY(O195,1)=3,"火",IF(WEEKDAY(O195,1)=4,"水",IF(WEEKDAY(O195,1)=5,"木",IF(WEEKDAY(O195,1)=6,"金","土")))))),"")</f>
        <v/>
      </c>
      <c r="P196" s="81" t="str">
        <f t="shared" ref="P196:AK196" si="40">IFERROR(IF(WEEKDAY(P195,1)=1,"日",IF(WEEKDAY(P195,1)=2,"月",IF(WEEKDAY(P195,1)=3,"火",IF(WEEKDAY(P195,1)=4,"水",IF(WEEKDAY(P195,1)=5,"木",IF(WEEKDAY(P195,1)=6,"金","土")))))),"")</f>
        <v/>
      </c>
      <c r="Q196" s="81" t="str">
        <f t="shared" si="40"/>
        <v/>
      </c>
      <c r="R196" s="81" t="str">
        <f t="shared" si="40"/>
        <v/>
      </c>
      <c r="S196" s="81" t="str">
        <f t="shared" si="40"/>
        <v/>
      </c>
      <c r="T196" s="81" t="str">
        <f t="shared" si="40"/>
        <v/>
      </c>
      <c r="U196" s="81" t="str">
        <f t="shared" si="40"/>
        <v/>
      </c>
      <c r="V196" s="81" t="str">
        <f t="shared" si="40"/>
        <v/>
      </c>
      <c r="W196" s="81" t="str">
        <f t="shared" si="40"/>
        <v/>
      </c>
      <c r="X196" s="81" t="str">
        <f t="shared" si="40"/>
        <v/>
      </c>
      <c r="Y196" s="81" t="str">
        <f t="shared" si="40"/>
        <v/>
      </c>
      <c r="Z196" s="81" t="str">
        <f t="shared" si="40"/>
        <v/>
      </c>
      <c r="AA196" s="81" t="str">
        <f t="shared" si="40"/>
        <v/>
      </c>
      <c r="AB196" s="81" t="str">
        <f t="shared" si="40"/>
        <v/>
      </c>
      <c r="AC196" s="81" t="str">
        <f t="shared" si="40"/>
        <v/>
      </c>
      <c r="AD196" s="81" t="str">
        <f t="shared" si="40"/>
        <v/>
      </c>
      <c r="AE196" s="81" t="str">
        <f t="shared" si="40"/>
        <v/>
      </c>
      <c r="AF196" s="81" t="str">
        <f t="shared" si="40"/>
        <v/>
      </c>
      <c r="AG196" s="81" t="str">
        <f t="shared" si="40"/>
        <v/>
      </c>
      <c r="AH196" s="81" t="str">
        <f t="shared" si="40"/>
        <v/>
      </c>
      <c r="AI196" s="81" t="str">
        <f t="shared" si="40"/>
        <v/>
      </c>
      <c r="AJ196" s="81" t="str">
        <f t="shared" si="40"/>
        <v/>
      </c>
      <c r="AK196" s="81" t="str">
        <f t="shared" si="40"/>
        <v/>
      </c>
      <c r="AL196" s="151"/>
      <c r="AM196" s="151"/>
      <c r="AN196" s="151"/>
      <c r="AO196" s="156"/>
      <c r="AP196" s="154"/>
      <c r="AQ196" s="136"/>
    </row>
    <row r="197" spans="1:43" ht="20.25" hidden="1" customHeight="1" x14ac:dyDescent="0.4">
      <c r="A197" s="115" t="s">
        <v>80</v>
      </c>
      <c r="B197" s="117">
        <f>AL197</f>
        <v>0</v>
      </c>
      <c r="C197" s="117">
        <f>AL199</f>
        <v>0</v>
      </c>
      <c r="E197" s="137" t="s">
        <v>7</v>
      </c>
      <c r="F197" s="90" t="s">
        <v>15</v>
      </c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77">
        <f>COUNTIFS(G195:AK195,"&gt;="&amp;H$5,G195:AK195,"&lt;="&amp;P$5,G197:AK197,"〇")</f>
        <v>0</v>
      </c>
      <c r="AM197" s="138">
        <f>IFERROR(AL198/AL197,0)</f>
        <v>0</v>
      </c>
      <c r="AN197" s="139" t="str">
        <f>IF(AND(AL197=0,AL198=0),"対象外",
IF(B196=0,"対象外",
IF(AND(B196/AL197&lt;0.285,AL198&gt;=B196),"〇",
IF(AM197&lt;0.285,"×","〇"))))</f>
        <v>対象外</v>
      </c>
      <c r="AO197" s="157"/>
      <c r="AP197" s="142"/>
      <c r="AQ197" s="140" t="s">
        <v>100</v>
      </c>
    </row>
    <row r="198" spans="1:43" ht="20.25" hidden="1" customHeight="1" thickBot="1" x14ac:dyDescent="0.45">
      <c r="A198" s="115" t="s">
        <v>81</v>
      </c>
      <c r="B198" s="115">
        <f>AL198</f>
        <v>0</v>
      </c>
      <c r="C198" s="115">
        <f>AL200</f>
        <v>0</v>
      </c>
      <c r="E198" s="128"/>
      <c r="F198" s="27" t="s">
        <v>18</v>
      </c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>
        <f>COUNTIFS(G195:AK195,"&gt;="&amp;H$5,G195:AK195,"&lt;="&amp;P$5,G198:AK198,"&lt;&gt;"&amp;"")</f>
        <v>0</v>
      </c>
      <c r="AM198" s="130"/>
      <c r="AN198" s="132"/>
      <c r="AO198" s="158"/>
      <c r="AP198" s="143"/>
      <c r="AQ198" s="141"/>
    </row>
    <row r="199" spans="1:43" ht="20.25" hidden="1" customHeight="1" thickTop="1" x14ac:dyDescent="0.4">
      <c r="A199" s="115" t="s">
        <v>74</v>
      </c>
      <c r="B199" s="118" t="str">
        <f>AN197</f>
        <v>対象外</v>
      </c>
      <c r="C199" s="118" t="str">
        <f>AN199</f>
        <v>対象外</v>
      </c>
      <c r="E199" s="127" t="s">
        <v>8</v>
      </c>
      <c r="F199" s="31" t="s">
        <v>15</v>
      </c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89">
        <f>COUNTIFS(G195:AK195,"&gt;="&amp;H$5,G195:AK195,"&lt;="&amp;P$5,G199:AK199,"〇")</f>
        <v>0</v>
      </c>
      <c r="AM199" s="129">
        <f>IFERROR(AL200/AL199,0)</f>
        <v>0</v>
      </c>
      <c r="AN199" s="131" t="str">
        <f>IF(AND(AL199=0,AL200=0),"対象外",
IF(C196=0,"対象外",
IF(AND(C196/AL199&lt;0.285,AL200&gt;=C196),"〇",
IF(AM199&lt;0.285,"×","〇"))))</f>
        <v>対象外</v>
      </c>
      <c r="AO199" s="159" t="str">
        <f>C201</f>
        <v>対象外</v>
      </c>
      <c r="AP199" s="144" t="str">
        <f>IF(AN199="対象外","－",
IF(AN199="×","×",
IF(AND(COUNTIFS(G197:AK197,"〇",G198:AK198,"●",G199:AK199,"〇")=COUNTIFS(G198:AK198,"●",G199:AK199,"〇",G200:AK200,"●"),COUNTIF(G200:AK200,"●")&gt;0),"〇",
IF(AND(COUNTIF(G198:AK198,"●")=0,COUNTIF(G200:AK200,"●")=0,AN199="〇"),"〇","×"))))</f>
        <v>－</v>
      </c>
      <c r="AQ199" s="133" t="s">
        <v>64</v>
      </c>
    </row>
    <row r="200" spans="1:43" ht="20.25" hidden="1" customHeight="1" thickBot="1" x14ac:dyDescent="0.45">
      <c r="A200" s="115" t="s">
        <v>89</v>
      </c>
      <c r="B200" s="118"/>
      <c r="C200" s="118" t="str">
        <f>IF(C194="","",AP199)</f>
        <v/>
      </c>
      <c r="E200" s="128"/>
      <c r="F200" s="27" t="s">
        <v>18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>
        <f>COUNTIFS(G195:AK195,"&gt;="&amp;H$5,G195:AK195,"&lt;="&amp;P$5,G200:AK200,"&lt;&gt;"&amp;"")</f>
        <v>0</v>
      </c>
      <c r="AM200" s="130"/>
      <c r="AN200" s="132"/>
      <c r="AO200" s="160"/>
      <c r="AP200" s="145"/>
      <c r="AQ200" s="134"/>
    </row>
    <row r="201" spans="1:43" ht="42" hidden="1" customHeight="1" thickTop="1" thickBot="1" x14ac:dyDescent="0.45">
      <c r="A201" s="119" t="s">
        <v>90</v>
      </c>
      <c r="C201" s="123" t="str">
        <f>IF(OR(C194="",AN199="対象外"),"対象外",IF(AND(COUNTIFS(G197:AK197,"〇",G198:AK198,"●",G199:AK199,"〇")=COUNTIFS(G198:AK198,"●",G199:AK199,"〇",G200:AK200,"●"),COUNTIF(G200:AK200,"●")&gt;0),"〇","×"))</f>
        <v>対象外</v>
      </c>
      <c r="E201" s="87" t="s">
        <v>27</v>
      </c>
      <c r="F201" s="82"/>
      <c r="G201" s="84"/>
      <c r="H201" s="84"/>
      <c r="I201" s="84"/>
      <c r="J201" s="84"/>
      <c r="K201" s="84"/>
      <c r="L201" s="84"/>
      <c r="M201" s="84"/>
      <c r="N201" s="84"/>
      <c r="O201" s="83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121"/>
      <c r="AL201" s="93"/>
      <c r="AM201" s="94"/>
      <c r="AN201" s="94"/>
      <c r="AO201" s="94"/>
      <c r="AP201" s="95"/>
      <c r="AQ201" s="85" t="s">
        <v>46</v>
      </c>
    </row>
    <row r="202" spans="1:43" ht="20.25" hidden="1" customHeight="1" x14ac:dyDescent="0.4">
      <c r="E202" s="76"/>
      <c r="F202" s="4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6"/>
      <c r="AL202" s="72"/>
      <c r="AM202" s="73"/>
    </row>
    <row r="203" spans="1:43" ht="20.25" hidden="1" customHeight="1" thickBot="1" x14ac:dyDescent="0.45">
      <c r="A203" s="115" t="s">
        <v>78</v>
      </c>
      <c r="B203" s="115" t="str">
        <f>IF(C203="","",IF(C194=12,B194+1,B194))</f>
        <v/>
      </c>
      <c r="C203" s="120" t="str">
        <f>IF(C194="","",IF(DATE(IF(C194=12,B194+1,B194),IF(C194=12,1,C194+1),1)&gt;P$5,"",IF(C194=12,1,C194+1)))</f>
        <v/>
      </c>
      <c r="E203" s="73" t="str">
        <f>IF(B203="","","令和"&amp;B203-2018&amp;"年"&amp;C203&amp;"月")</f>
        <v/>
      </c>
      <c r="G203" s="74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3"/>
      <c r="AL203" s="72"/>
      <c r="AM203" s="73"/>
    </row>
    <row r="204" spans="1:43" ht="20.25" hidden="1" customHeight="1" x14ac:dyDescent="0.4">
      <c r="E204" s="146"/>
      <c r="F204" s="147"/>
      <c r="G204" s="77" t="str">
        <f>IF($B203="","",DATE($B203,$C203,1))</f>
        <v/>
      </c>
      <c r="H204" s="77" t="str">
        <f>IF($B203="","",DATE($B203,$C203,2))</f>
        <v/>
      </c>
      <c r="I204" s="77" t="str">
        <f>IF($B203="","",DATE($B203,$C203,3))</f>
        <v/>
      </c>
      <c r="J204" s="77" t="str">
        <f>IF($B203="","",DATE($B203,$C203,4))</f>
        <v/>
      </c>
      <c r="K204" s="77" t="str">
        <f>IF($B203="","",DATE($B203,$C203,5))</f>
        <v/>
      </c>
      <c r="L204" s="77" t="str">
        <f>IF($B203="","",DATE($B203,$C203,6))</f>
        <v/>
      </c>
      <c r="M204" s="77" t="str">
        <f>IF($B203="","",DATE($B203,$C203,7))</f>
        <v/>
      </c>
      <c r="N204" s="77" t="str">
        <f>IF($B203="","",DATE($B203,$C203,8))</f>
        <v/>
      </c>
      <c r="O204" s="77" t="str">
        <f>IF($B203="","",DATE($B203,$C203,9))</f>
        <v/>
      </c>
      <c r="P204" s="77" t="str">
        <f>IF($B203="","",DATE($B203,$C203,10))</f>
        <v/>
      </c>
      <c r="Q204" s="77" t="str">
        <f>IF($B203="","",DATE($B203,$C203,11))</f>
        <v/>
      </c>
      <c r="R204" s="77" t="str">
        <f>IF($B203="","",DATE($B203,$C203,12))</f>
        <v/>
      </c>
      <c r="S204" s="77" t="str">
        <f>IF($B203="","",DATE($B203,$C203,13))</f>
        <v/>
      </c>
      <c r="T204" s="77" t="str">
        <f>IF($B203="","",DATE($B203,$C203,14))</f>
        <v/>
      </c>
      <c r="U204" s="77" t="str">
        <f>IF($B203="","",DATE($B203,$C203,15))</f>
        <v/>
      </c>
      <c r="V204" s="77" t="str">
        <f>IF($B203="","",DATE($B203,$C203,16))</f>
        <v/>
      </c>
      <c r="W204" s="77" t="str">
        <f>IF($B203="","",DATE($B203,$C203,17))</f>
        <v/>
      </c>
      <c r="X204" s="77" t="str">
        <f>IF($B203="","",DATE($B203,$C203,18))</f>
        <v/>
      </c>
      <c r="Y204" s="77" t="str">
        <f>IF($B203="","",DATE($B203,$C203,19))</f>
        <v/>
      </c>
      <c r="Z204" s="77" t="str">
        <f>IF($B203="","",DATE($B203,$C203,20))</f>
        <v/>
      </c>
      <c r="AA204" s="77" t="str">
        <f>IF($B203="","",DATE($B203,$C203,21))</f>
        <v/>
      </c>
      <c r="AB204" s="77" t="str">
        <f>IF($B203="","",DATE($B203,$C203,22))</f>
        <v/>
      </c>
      <c r="AC204" s="77" t="str">
        <f>IF($B203="","",DATE($B203,$C203,23))</f>
        <v/>
      </c>
      <c r="AD204" s="77" t="str">
        <f>IF($B203="","",DATE($B203,$C203,24))</f>
        <v/>
      </c>
      <c r="AE204" s="77" t="str">
        <f>IF($B203="","",DATE($B203,$C203,25))</f>
        <v/>
      </c>
      <c r="AF204" s="77" t="str">
        <f>IF($B203="","",DATE($B203,$C203,26))</f>
        <v/>
      </c>
      <c r="AG204" s="77" t="str">
        <f>IF($B203="","",DATE($B203,$C203,27))</f>
        <v/>
      </c>
      <c r="AH204" s="77" t="str">
        <f>IF($B203="","",DATE($B203,$C203,28))</f>
        <v/>
      </c>
      <c r="AI204" s="77" t="str">
        <f>IF($B203="","",IF(MONTH(DATE($B203,$C203,29))=$C203,DATE($B203,$C203,29),""))</f>
        <v/>
      </c>
      <c r="AJ204" s="77" t="str">
        <f>IF($B203="","",IF(MONTH(DATE($B203,$C203,30))=$C203,DATE($B203,$C203,30),""))</f>
        <v/>
      </c>
      <c r="AK204" s="77" t="str">
        <f>IF($B203="","",IF(MONTH(DATE($B203,$C203,31))=$C203,DATE($B203,$C203,31),""))</f>
        <v/>
      </c>
      <c r="AL204" s="150" t="s">
        <v>16</v>
      </c>
      <c r="AM204" s="150" t="s">
        <v>11</v>
      </c>
      <c r="AN204" s="152" t="s">
        <v>83</v>
      </c>
      <c r="AO204" s="155" t="s">
        <v>93</v>
      </c>
      <c r="AP204" s="153" t="s">
        <v>82</v>
      </c>
      <c r="AQ204" s="135" t="s">
        <v>27</v>
      </c>
    </row>
    <row r="205" spans="1:43" ht="20.25" hidden="1" customHeight="1" thickBot="1" x14ac:dyDescent="0.45">
      <c r="A205" s="115" t="s">
        <v>75</v>
      </c>
      <c r="B205" s="115">
        <f>COUNTIFS(G204:AK204,"&gt;="&amp;H$5,G204:AK204,"&lt;="&amp;P$5,G205:AK205,"土",G206:AK206,"〇")+COUNTIFS(G204:AK204,"&gt;="&amp;H$5,G204:AK204,"&lt;="&amp;P$5,G205:AK205,"日",G206:AK206,"〇")</f>
        <v>0</v>
      </c>
      <c r="C205" s="115">
        <f>COUNTIFS(G204:AK204,"&gt;="&amp;H$5,G204:AK204,"&lt;="&amp;P$5,G205:AK205,"土",G208:AK208,"〇")+COUNTIFS(G204:AK204,"&gt;="&amp;H$5,G204:AK204,"&lt;="&amp;P$5,G205:AK205,"日",G208:AK208,"〇")</f>
        <v>0</v>
      </c>
      <c r="E205" s="148"/>
      <c r="F205" s="149"/>
      <c r="G205" s="81" t="str">
        <f>IFERROR(IF(WEEKDAY(G204,1)=1,"日",IF(WEEKDAY(G204,1)=2,"月",IF(WEEKDAY(G204,1)=3,"火",IF(WEEKDAY(G204,1)=4,"水",IF(WEEKDAY(G204,1)=5,"木",IF(WEEKDAY(G204,1)=6,"金","土")))))),"")</f>
        <v/>
      </c>
      <c r="H205" s="81" t="str">
        <f t="shared" ref="H205:N205" si="41">IFERROR(IF(WEEKDAY(H204,1)=1,"日",IF(WEEKDAY(H204,1)=2,"月",IF(WEEKDAY(H204,1)=3,"火",IF(WEEKDAY(H204,1)=4,"水",IF(WEEKDAY(H204,1)=5,"木",IF(WEEKDAY(H204,1)=6,"金","土")))))),"")</f>
        <v/>
      </c>
      <c r="I205" s="81" t="str">
        <f t="shared" si="41"/>
        <v/>
      </c>
      <c r="J205" s="81" t="str">
        <f t="shared" si="41"/>
        <v/>
      </c>
      <c r="K205" s="81" t="str">
        <f t="shared" si="41"/>
        <v/>
      </c>
      <c r="L205" s="81" t="str">
        <f t="shared" si="41"/>
        <v/>
      </c>
      <c r="M205" s="81" t="str">
        <f t="shared" si="41"/>
        <v/>
      </c>
      <c r="N205" s="81" t="str">
        <f t="shared" si="41"/>
        <v/>
      </c>
      <c r="O205" s="81" t="str">
        <f>IFERROR(IF(WEEKDAY(O204,1)=1,"日",IF(WEEKDAY(O204,1)=2,"月",IF(WEEKDAY(O204,1)=3,"火",IF(WEEKDAY(O204,1)=4,"水",IF(WEEKDAY(O204,1)=5,"木",IF(WEEKDAY(O204,1)=6,"金","土")))))),"")</f>
        <v/>
      </c>
      <c r="P205" s="81" t="str">
        <f t="shared" ref="P205:AK205" si="42">IFERROR(IF(WEEKDAY(P204,1)=1,"日",IF(WEEKDAY(P204,1)=2,"月",IF(WEEKDAY(P204,1)=3,"火",IF(WEEKDAY(P204,1)=4,"水",IF(WEEKDAY(P204,1)=5,"木",IF(WEEKDAY(P204,1)=6,"金","土")))))),"")</f>
        <v/>
      </c>
      <c r="Q205" s="81" t="str">
        <f t="shared" si="42"/>
        <v/>
      </c>
      <c r="R205" s="81" t="str">
        <f t="shared" si="42"/>
        <v/>
      </c>
      <c r="S205" s="81" t="str">
        <f t="shared" si="42"/>
        <v/>
      </c>
      <c r="T205" s="81" t="str">
        <f t="shared" si="42"/>
        <v/>
      </c>
      <c r="U205" s="81" t="str">
        <f t="shared" si="42"/>
        <v/>
      </c>
      <c r="V205" s="81" t="str">
        <f t="shared" si="42"/>
        <v/>
      </c>
      <c r="W205" s="81" t="str">
        <f t="shared" si="42"/>
        <v/>
      </c>
      <c r="X205" s="81" t="str">
        <f t="shared" si="42"/>
        <v/>
      </c>
      <c r="Y205" s="81" t="str">
        <f t="shared" si="42"/>
        <v/>
      </c>
      <c r="Z205" s="81" t="str">
        <f t="shared" si="42"/>
        <v/>
      </c>
      <c r="AA205" s="81" t="str">
        <f t="shared" si="42"/>
        <v/>
      </c>
      <c r="AB205" s="81" t="str">
        <f t="shared" si="42"/>
        <v/>
      </c>
      <c r="AC205" s="81" t="str">
        <f t="shared" si="42"/>
        <v/>
      </c>
      <c r="AD205" s="81" t="str">
        <f t="shared" si="42"/>
        <v/>
      </c>
      <c r="AE205" s="81" t="str">
        <f t="shared" si="42"/>
        <v/>
      </c>
      <c r="AF205" s="81" t="str">
        <f t="shared" si="42"/>
        <v/>
      </c>
      <c r="AG205" s="81" t="str">
        <f t="shared" si="42"/>
        <v/>
      </c>
      <c r="AH205" s="81" t="str">
        <f t="shared" si="42"/>
        <v/>
      </c>
      <c r="AI205" s="81" t="str">
        <f t="shared" si="42"/>
        <v/>
      </c>
      <c r="AJ205" s="81" t="str">
        <f t="shared" si="42"/>
        <v/>
      </c>
      <c r="AK205" s="81" t="str">
        <f t="shared" si="42"/>
        <v/>
      </c>
      <c r="AL205" s="151"/>
      <c r="AM205" s="151"/>
      <c r="AN205" s="151"/>
      <c r="AO205" s="156"/>
      <c r="AP205" s="154"/>
      <c r="AQ205" s="136"/>
    </row>
    <row r="206" spans="1:43" ht="20.25" hidden="1" customHeight="1" x14ac:dyDescent="0.4">
      <c r="A206" s="115" t="s">
        <v>80</v>
      </c>
      <c r="B206" s="117">
        <f>AL206</f>
        <v>0</v>
      </c>
      <c r="C206" s="117">
        <f>AL208</f>
        <v>0</v>
      </c>
      <c r="E206" s="137" t="s">
        <v>7</v>
      </c>
      <c r="F206" s="90" t="s">
        <v>15</v>
      </c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77">
        <f>COUNTIFS(G204:AK204,"&gt;="&amp;H$5,G204:AK204,"&lt;="&amp;P$5,G206:AK206,"〇")</f>
        <v>0</v>
      </c>
      <c r="AM206" s="138">
        <f>IFERROR(AL207/AL206,0)</f>
        <v>0</v>
      </c>
      <c r="AN206" s="139" t="str">
        <f>IF(AND(AL206=0,AL207=0),"対象外",
IF(B205=0,"対象外",
IF(AND(B205/AL206&lt;0.285,AL207&gt;=B205),"〇",
IF(AM206&lt;0.285,"×","〇"))))</f>
        <v>対象外</v>
      </c>
      <c r="AO206" s="157"/>
      <c r="AP206" s="142"/>
      <c r="AQ206" s="140" t="s">
        <v>100</v>
      </c>
    </row>
    <row r="207" spans="1:43" ht="20.25" hidden="1" customHeight="1" thickBot="1" x14ac:dyDescent="0.45">
      <c r="A207" s="115" t="s">
        <v>81</v>
      </c>
      <c r="B207" s="115">
        <f>AL207</f>
        <v>0</v>
      </c>
      <c r="C207" s="115">
        <f>AL209</f>
        <v>0</v>
      </c>
      <c r="E207" s="128"/>
      <c r="F207" s="27" t="s">
        <v>18</v>
      </c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>
        <f>COUNTIFS(G204:AK204,"&gt;="&amp;H$5,G204:AK204,"&lt;="&amp;P$5,G207:AK207,"&lt;&gt;"&amp;"")</f>
        <v>0</v>
      </c>
      <c r="AM207" s="130"/>
      <c r="AN207" s="132"/>
      <c r="AO207" s="158"/>
      <c r="AP207" s="143"/>
      <c r="AQ207" s="141"/>
    </row>
    <row r="208" spans="1:43" ht="20.25" hidden="1" customHeight="1" thickTop="1" x14ac:dyDescent="0.4">
      <c r="A208" s="115" t="s">
        <v>74</v>
      </c>
      <c r="B208" s="118" t="str">
        <f>AN206</f>
        <v>対象外</v>
      </c>
      <c r="C208" s="118" t="str">
        <f>AN208</f>
        <v>対象外</v>
      </c>
      <c r="E208" s="127" t="s">
        <v>8</v>
      </c>
      <c r="F208" s="31" t="s">
        <v>15</v>
      </c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89">
        <f>COUNTIFS(G204:AK204,"&gt;="&amp;H$5,G204:AK204,"&lt;="&amp;P$5,G208:AK208,"〇")</f>
        <v>0</v>
      </c>
      <c r="AM208" s="129">
        <f>IFERROR(AL209/AL208,0)</f>
        <v>0</v>
      </c>
      <c r="AN208" s="131" t="str">
        <f>IF(AND(AL208=0,AL209=0),"対象外",
IF(C205=0,"対象外",
IF(AND(C205/AL208&lt;0.285,AL209&gt;=C205),"〇",
IF(AM208&lt;0.285,"×","〇"))))</f>
        <v>対象外</v>
      </c>
      <c r="AO208" s="159" t="str">
        <f>C210</f>
        <v>対象外</v>
      </c>
      <c r="AP208" s="144" t="str">
        <f>IF(AN208="対象外","－",
IF(AN208="×","×",
IF(AND(COUNTIFS(G206:AK206,"〇",G207:AK207,"●",G208:AK208,"〇")=COUNTIFS(G207:AK207,"●",G208:AK208,"〇",G209:AK209,"●"),COUNTIF(G209:AK209,"●")&gt;0),"〇",
IF(AND(COUNTIF(G207:AK207,"●")=0,COUNTIF(G209:AK209,"●")=0,AN208="〇"),"〇","×"))))</f>
        <v>－</v>
      </c>
      <c r="AQ208" s="133" t="s">
        <v>64</v>
      </c>
    </row>
    <row r="209" spans="1:43" ht="20.25" hidden="1" customHeight="1" thickBot="1" x14ac:dyDescent="0.45">
      <c r="A209" s="115" t="s">
        <v>89</v>
      </c>
      <c r="B209" s="118"/>
      <c r="C209" s="118" t="str">
        <f>IF(C203="","",AP208)</f>
        <v/>
      </c>
      <c r="E209" s="128"/>
      <c r="F209" s="27" t="s">
        <v>18</v>
      </c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>
        <f>COUNTIFS(G204:AK204,"&gt;="&amp;H$5,G204:AK204,"&lt;="&amp;P$5,G209:AK209,"&lt;&gt;"&amp;"")</f>
        <v>0</v>
      </c>
      <c r="AM209" s="130"/>
      <c r="AN209" s="132"/>
      <c r="AO209" s="160"/>
      <c r="AP209" s="145"/>
      <c r="AQ209" s="134"/>
    </row>
    <row r="210" spans="1:43" ht="42" hidden="1" customHeight="1" thickTop="1" thickBot="1" x14ac:dyDescent="0.45">
      <c r="A210" s="119" t="s">
        <v>90</v>
      </c>
      <c r="C210" s="123" t="str">
        <f>IF(OR(C203="",AN208="対象外"),"対象外",IF(AND(COUNTIFS(G206:AK206,"〇",G207:AK207,"●",G208:AK208,"〇")=COUNTIFS(G207:AK207,"●",G208:AK208,"〇",G209:AK209,"●"),COUNTIF(G209:AK209,"●")&gt;0),"〇","×"))</f>
        <v>対象外</v>
      </c>
      <c r="E210" s="87" t="s">
        <v>27</v>
      </c>
      <c r="F210" s="82"/>
      <c r="G210" s="84"/>
      <c r="H210" s="84"/>
      <c r="I210" s="84"/>
      <c r="J210" s="84"/>
      <c r="K210" s="84"/>
      <c r="L210" s="84"/>
      <c r="M210" s="84"/>
      <c r="N210" s="84"/>
      <c r="O210" s="83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121"/>
      <c r="AL210" s="93"/>
      <c r="AM210" s="94"/>
      <c r="AN210" s="94"/>
      <c r="AO210" s="94"/>
      <c r="AP210" s="95"/>
      <c r="AQ210" s="85" t="s">
        <v>46</v>
      </c>
    </row>
    <row r="211" spans="1:43" ht="20.25" hidden="1" customHeight="1" x14ac:dyDescent="0.4">
      <c r="E211" s="76"/>
      <c r="F211" s="4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6"/>
      <c r="AL211" s="72"/>
      <c r="AM211" s="73"/>
    </row>
    <row r="212" spans="1:43" ht="20.25" hidden="1" customHeight="1" thickBot="1" x14ac:dyDescent="0.45">
      <c r="A212" s="115" t="s">
        <v>78</v>
      </c>
      <c r="B212" s="115" t="str">
        <f>IF(C212="","",IF(C203=12,B203+1,B203))</f>
        <v/>
      </c>
      <c r="C212" s="120" t="str">
        <f>IF(C203="","",IF(DATE(IF(C203=12,B203+1,B203),IF(C203=12,1,C203+1),1)&gt;P$5,"",IF(C203=12,1,C203+1)))</f>
        <v/>
      </c>
      <c r="E212" s="73" t="str">
        <f>IF(B212="","","令和"&amp;B212-2018&amp;"年"&amp;C212&amp;"月")</f>
        <v/>
      </c>
      <c r="G212" s="74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3"/>
      <c r="AL212" s="72"/>
      <c r="AM212" s="73"/>
    </row>
    <row r="213" spans="1:43" ht="20.25" hidden="1" customHeight="1" x14ac:dyDescent="0.4">
      <c r="E213" s="146"/>
      <c r="F213" s="147"/>
      <c r="G213" s="77" t="str">
        <f>IF($B212="","",DATE($B212,$C212,1))</f>
        <v/>
      </c>
      <c r="H213" s="77" t="str">
        <f>IF($B212="","",DATE($B212,$C212,2))</f>
        <v/>
      </c>
      <c r="I213" s="77" t="str">
        <f>IF($B212="","",DATE($B212,$C212,3))</f>
        <v/>
      </c>
      <c r="J213" s="77" t="str">
        <f>IF($B212="","",DATE($B212,$C212,4))</f>
        <v/>
      </c>
      <c r="K213" s="77" t="str">
        <f>IF($B212="","",DATE($B212,$C212,5))</f>
        <v/>
      </c>
      <c r="L213" s="77" t="str">
        <f>IF($B212="","",DATE($B212,$C212,6))</f>
        <v/>
      </c>
      <c r="M213" s="77" t="str">
        <f>IF($B212="","",DATE($B212,$C212,7))</f>
        <v/>
      </c>
      <c r="N213" s="77" t="str">
        <f>IF($B212="","",DATE($B212,$C212,8))</f>
        <v/>
      </c>
      <c r="O213" s="77" t="str">
        <f>IF($B212="","",DATE($B212,$C212,9))</f>
        <v/>
      </c>
      <c r="P213" s="77" t="str">
        <f>IF($B212="","",DATE($B212,$C212,10))</f>
        <v/>
      </c>
      <c r="Q213" s="77" t="str">
        <f>IF($B212="","",DATE($B212,$C212,11))</f>
        <v/>
      </c>
      <c r="R213" s="77" t="str">
        <f>IF($B212="","",DATE($B212,$C212,12))</f>
        <v/>
      </c>
      <c r="S213" s="77" t="str">
        <f>IF($B212="","",DATE($B212,$C212,13))</f>
        <v/>
      </c>
      <c r="T213" s="77" t="str">
        <f>IF($B212="","",DATE($B212,$C212,14))</f>
        <v/>
      </c>
      <c r="U213" s="77" t="str">
        <f>IF($B212="","",DATE($B212,$C212,15))</f>
        <v/>
      </c>
      <c r="V213" s="77" t="str">
        <f>IF($B212="","",DATE($B212,$C212,16))</f>
        <v/>
      </c>
      <c r="W213" s="77" t="str">
        <f>IF($B212="","",DATE($B212,$C212,17))</f>
        <v/>
      </c>
      <c r="X213" s="77" t="str">
        <f>IF($B212="","",DATE($B212,$C212,18))</f>
        <v/>
      </c>
      <c r="Y213" s="77" t="str">
        <f>IF($B212="","",DATE($B212,$C212,19))</f>
        <v/>
      </c>
      <c r="Z213" s="77" t="str">
        <f>IF($B212="","",DATE($B212,$C212,20))</f>
        <v/>
      </c>
      <c r="AA213" s="77" t="str">
        <f>IF($B212="","",DATE($B212,$C212,21))</f>
        <v/>
      </c>
      <c r="AB213" s="77" t="str">
        <f>IF($B212="","",DATE($B212,$C212,22))</f>
        <v/>
      </c>
      <c r="AC213" s="77" t="str">
        <f>IF($B212="","",DATE($B212,$C212,23))</f>
        <v/>
      </c>
      <c r="AD213" s="77" t="str">
        <f>IF($B212="","",DATE($B212,$C212,24))</f>
        <v/>
      </c>
      <c r="AE213" s="77" t="str">
        <f>IF($B212="","",DATE($B212,$C212,25))</f>
        <v/>
      </c>
      <c r="AF213" s="77" t="str">
        <f>IF($B212="","",DATE($B212,$C212,26))</f>
        <v/>
      </c>
      <c r="AG213" s="77" t="str">
        <f>IF($B212="","",DATE($B212,$C212,27))</f>
        <v/>
      </c>
      <c r="AH213" s="77" t="str">
        <f>IF($B212="","",DATE($B212,$C212,28))</f>
        <v/>
      </c>
      <c r="AI213" s="77" t="str">
        <f>IF($B212="","",IF(MONTH(DATE($B212,$C212,29))=$C212,DATE($B212,$C212,29),""))</f>
        <v/>
      </c>
      <c r="AJ213" s="77" t="str">
        <f>IF($B212="","",IF(MONTH(DATE($B212,$C212,30))=$C212,DATE($B212,$C212,30),""))</f>
        <v/>
      </c>
      <c r="AK213" s="77" t="str">
        <f>IF($B212="","",IF(MONTH(DATE($B212,$C212,31))=$C212,DATE($B212,$C212,31),""))</f>
        <v/>
      </c>
      <c r="AL213" s="150" t="s">
        <v>16</v>
      </c>
      <c r="AM213" s="150" t="s">
        <v>11</v>
      </c>
      <c r="AN213" s="152" t="s">
        <v>83</v>
      </c>
      <c r="AO213" s="155" t="s">
        <v>93</v>
      </c>
      <c r="AP213" s="153" t="s">
        <v>82</v>
      </c>
      <c r="AQ213" s="135" t="s">
        <v>27</v>
      </c>
    </row>
    <row r="214" spans="1:43" ht="20.25" hidden="1" customHeight="1" thickBot="1" x14ac:dyDescent="0.45">
      <c r="A214" s="115" t="s">
        <v>75</v>
      </c>
      <c r="B214" s="115">
        <f>COUNTIFS(G213:AK213,"&gt;="&amp;H$5,G213:AK213,"&lt;="&amp;P$5,G214:AK214,"土",G215:AK215,"〇")+COUNTIFS(G213:AK213,"&gt;="&amp;H$5,G213:AK213,"&lt;="&amp;P$5,G214:AK214,"日",G215:AK215,"〇")</f>
        <v>0</v>
      </c>
      <c r="C214" s="115">
        <f>COUNTIFS(G213:AK213,"&gt;="&amp;H$5,G213:AK213,"&lt;="&amp;P$5,G214:AK214,"土",G217:AK217,"〇")+COUNTIFS(G213:AK213,"&gt;="&amp;H$5,G213:AK213,"&lt;="&amp;P$5,G214:AK214,"日",G217:AK217,"〇")</f>
        <v>0</v>
      </c>
      <c r="E214" s="148"/>
      <c r="F214" s="149"/>
      <c r="G214" s="81" t="str">
        <f>IFERROR(IF(WEEKDAY(G213,1)=1,"日",IF(WEEKDAY(G213,1)=2,"月",IF(WEEKDAY(G213,1)=3,"火",IF(WEEKDAY(G213,1)=4,"水",IF(WEEKDAY(G213,1)=5,"木",IF(WEEKDAY(G213,1)=6,"金","土")))))),"")</f>
        <v/>
      </c>
      <c r="H214" s="81" t="str">
        <f t="shared" ref="H214:N214" si="43">IFERROR(IF(WEEKDAY(H213,1)=1,"日",IF(WEEKDAY(H213,1)=2,"月",IF(WEEKDAY(H213,1)=3,"火",IF(WEEKDAY(H213,1)=4,"水",IF(WEEKDAY(H213,1)=5,"木",IF(WEEKDAY(H213,1)=6,"金","土")))))),"")</f>
        <v/>
      </c>
      <c r="I214" s="81" t="str">
        <f t="shared" si="43"/>
        <v/>
      </c>
      <c r="J214" s="81" t="str">
        <f t="shared" si="43"/>
        <v/>
      </c>
      <c r="K214" s="81" t="str">
        <f t="shared" si="43"/>
        <v/>
      </c>
      <c r="L214" s="81" t="str">
        <f t="shared" si="43"/>
        <v/>
      </c>
      <c r="M214" s="81" t="str">
        <f t="shared" si="43"/>
        <v/>
      </c>
      <c r="N214" s="81" t="str">
        <f t="shared" si="43"/>
        <v/>
      </c>
      <c r="O214" s="81" t="str">
        <f>IFERROR(IF(WEEKDAY(O213,1)=1,"日",IF(WEEKDAY(O213,1)=2,"月",IF(WEEKDAY(O213,1)=3,"火",IF(WEEKDAY(O213,1)=4,"水",IF(WEEKDAY(O213,1)=5,"木",IF(WEEKDAY(O213,1)=6,"金","土")))))),"")</f>
        <v/>
      </c>
      <c r="P214" s="81" t="str">
        <f t="shared" ref="P214:AK214" si="44">IFERROR(IF(WEEKDAY(P213,1)=1,"日",IF(WEEKDAY(P213,1)=2,"月",IF(WEEKDAY(P213,1)=3,"火",IF(WEEKDAY(P213,1)=4,"水",IF(WEEKDAY(P213,1)=5,"木",IF(WEEKDAY(P213,1)=6,"金","土")))))),"")</f>
        <v/>
      </c>
      <c r="Q214" s="81" t="str">
        <f t="shared" si="44"/>
        <v/>
      </c>
      <c r="R214" s="81" t="str">
        <f t="shared" si="44"/>
        <v/>
      </c>
      <c r="S214" s="81" t="str">
        <f t="shared" si="44"/>
        <v/>
      </c>
      <c r="T214" s="81" t="str">
        <f t="shared" si="44"/>
        <v/>
      </c>
      <c r="U214" s="81" t="str">
        <f t="shared" si="44"/>
        <v/>
      </c>
      <c r="V214" s="81" t="str">
        <f t="shared" si="44"/>
        <v/>
      </c>
      <c r="W214" s="81" t="str">
        <f t="shared" si="44"/>
        <v/>
      </c>
      <c r="X214" s="81" t="str">
        <f t="shared" si="44"/>
        <v/>
      </c>
      <c r="Y214" s="81" t="str">
        <f t="shared" si="44"/>
        <v/>
      </c>
      <c r="Z214" s="81" t="str">
        <f t="shared" si="44"/>
        <v/>
      </c>
      <c r="AA214" s="81" t="str">
        <f t="shared" si="44"/>
        <v/>
      </c>
      <c r="AB214" s="81" t="str">
        <f t="shared" si="44"/>
        <v/>
      </c>
      <c r="AC214" s="81" t="str">
        <f t="shared" si="44"/>
        <v/>
      </c>
      <c r="AD214" s="81" t="str">
        <f t="shared" si="44"/>
        <v/>
      </c>
      <c r="AE214" s="81" t="str">
        <f t="shared" si="44"/>
        <v/>
      </c>
      <c r="AF214" s="81" t="str">
        <f t="shared" si="44"/>
        <v/>
      </c>
      <c r="AG214" s="81" t="str">
        <f t="shared" si="44"/>
        <v/>
      </c>
      <c r="AH214" s="81" t="str">
        <f t="shared" si="44"/>
        <v/>
      </c>
      <c r="AI214" s="81" t="str">
        <f t="shared" si="44"/>
        <v/>
      </c>
      <c r="AJ214" s="81" t="str">
        <f t="shared" si="44"/>
        <v/>
      </c>
      <c r="AK214" s="81" t="str">
        <f t="shared" si="44"/>
        <v/>
      </c>
      <c r="AL214" s="151"/>
      <c r="AM214" s="151"/>
      <c r="AN214" s="151"/>
      <c r="AO214" s="156"/>
      <c r="AP214" s="154"/>
      <c r="AQ214" s="136"/>
    </row>
    <row r="215" spans="1:43" ht="20.25" hidden="1" customHeight="1" x14ac:dyDescent="0.4">
      <c r="A215" s="115" t="s">
        <v>80</v>
      </c>
      <c r="B215" s="117">
        <f>AL215</f>
        <v>0</v>
      </c>
      <c r="C215" s="117">
        <f>AL217</f>
        <v>0</v>
      </c>
      <c r="E215" s="137" t="s">
        <v>7</v>
      </c>
      <c r="F215" s="90" t="s">
        <v>15</v>
      </c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77">
        <f>COUNTIFS(G213:AK213,"&gt;="&amp;H$5,G213:AK213,"&lt;="&amp;P$5,G215:AK215,"〇")</f>
        <v>0</v>
      </c>
      <c r="AM215" s="138">
        <f>IFERROR(AL216/AL215,0)</f>
        <v>0</v>
      </c>
      <c r="AN215" s="139" t="str">
        <f>IF(AND(AL215=0,AL216=0),"対象外",
IF(B214=0,"対象外",
IF(AND(B214/AL215&lt;0.285,AL216&gt;=B214),"〇",
IF(AM215&lt;0.285,"×","〇"))))</f>
        <v>対象外</v>
      </c>
      <c r="AO215" s="157"/>
      <c r="AP215" s="142"/>
      <c r="AQ215" s="140" t="s">
        <v>100</v>
      </c>
    </row>
    <row r="216" spans="1:43" ht="20.25" hidden="1" customHeight="1" thickBot="1" x14ac:dyDescent="0.45">
      <c r="A216" s="115" t="s">
        <v>81</v>
      </c>
      <c r="B216" s="115">
        <f>AL216</f>
        <v>0</v>
      </c>
      <c r="C216" s="115">
        <f>AL218</f>
        <v>0</v>
      </c>
      <c r="E216" s="128"/>
      <c r="F216" s="27" t="s">
        <v>18</v>
      </c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>
        <f>COUNTIFS(G213:AK213,"&gt;="&amp;H$5,G213:AK213,"&lt;="&amp;P$5,G216:AK216,"&lt;&gt;"&amp;"")</f>
        <v>0</v>
      </c>
      <c r="AM216" s="130"/>
      <c r="AN216" s="132"/>
      <c r="AO216" s="158"/>
      <c r="AP216" s="143"/>
      <c r="AQ216" s="141"/>
    </row>
    <row r="217" spans="1:43" ht="20.25" hidden="1" customHeight="1" thickTop="1" x14ac:dyDescent="0.4">
      <c r="A217" s="115" t="s">
        <v>74</v>
      </c>
      <c r="B217" s="118" t="str">
        <f>AN215</f>
        <v>対象外</v>
      </c>
      <c r="C217" s="118" t="str">
        <f>AN217</f>
        <v>対象外</v>
      </c>
      <c r="E217" s="127" t="s">
        <v>8</v>
      </c>
      <c r="F217" s="31" t="s">
        <v>15</v>
      </c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89">
        <f>COUNTIFS(G213:AK213,"&gt;="&amp;H$5,G213:AK213,"&lt;="&amp;P$5,G217:AK217,"〇")</f>
        <v>0</v>
      </c>
      <c r="AM217" s="129">
        <f>IFERROR(AL218/AL217,0)</f>
        <v>0</v>
      </c>
      <c r="AN217" s="131" t="str">
        <f>IF(AND(AL217=0,AL218=0),"対象外",
IF(C214=0,"対象外",
IF(AND(C214/AL217&lt;0.285,AL218&gt;=C214),"〇",
IF(AM217&lt;0.285,"×","〇"))))</f>
        <v>対象外</v>
      </c>
      <c r="AO217" s="159" t="str">
        <f>C219</f>
        <v>対象外</v>
      </c>
      <c r="AP217" s="144" t="str">
        <f>IF(AN217="対象外","－",
IF(AN217="×","×",
IF(AND(COUNTIFS(G215:AK215,"〇",G216:AK216,"●",G217:AK217,"〇")=COUNTIFS(G216:AK216,"●",G217:AK217,"〇",G218:AK218,"●"),COUNTIF(G218:AK218,"●")&gt;0),"〇",
IF(AND(COUNTIF(G216:AK216,"●")=0,COUNTIF(G218:AK218,"●")=0,AN217="〇"),"〇","×"))))</f>
        <v>－</v>
      </c>
      <c r="AQ217" s="133" t="s">
        <v>64</v>
      </c>
    </row>
    <row r="218" spans="1:43" ht="20.25" hidden="1" customHeight="1" thickBot="1" x14ac:dyDescent="0.45">
      <c r="A218" s="115" t="s">
        <v>89</v>
      </c>
      <c r="B218" s="118"/>
      <c r="C218" s="118" t="str">
        <f>IF(C212="","",AP217)</f>
        <v/>
      </c>
      <c r="E218" s="128"/>
      <c r="F218" s="27" t="s">
        <v>18</v>
      </c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>
        <f>COUNTIFS(G213:AK213,"&gt;="&amp;H$5,G213:AK213,"&lt;="&amp;P$5,G218:AK218,"&lt;&gt;"&amp;"")</f>
        <v>0</v>
      </c>
      <c r="AM218" s="130"/>
      <c r="AN218" s="132"/>
      <c r="AO218" s="160"/>
      <c r="AP218" s="145"/>
      <c r="AQ218" s="134"/>
    </row>
    <row r="219" spans="1:43" ht="42" hidden="1" customHeight="1" thickTop="1" thickBot="1" x14ac:dyDescent="0.45">
      <c r="A219" s="119" t="s">
        <v>90</v>
      </c>
      <c r="C219" s="123" t="str">
        <f>IF(OR(C212="",AN217="対象外"),"対象外",IF(AND(COUNTIFS(G215:AK215,"〇",G216:AK216,"●",G217:AK217,"〇")=COUNTIFS(G216:AK216,"●",G217:AK217,"〇",G218:AK218,"●"),COUNTIF(G218:AK218,"●")&gt;0),"〇","×"))</f>
        <v>対象外</v>
      </c>
      <c r="E219" s="87" t="s">
        <v>27</v>
      </c>
      <c r="F219" s="82"/>
      <c r="G219" s="84"/>
      <c r="H219" s="84"/>
      <c r="I219" s="84"/>
      <c r="J219" s="84"/>
      <c r="K219" s="84"/>
      <c r="L219" s="84"/>
      <c r="M219" s="84"/>
      <c r="N219" s="84"/>
      <c r="O219" s="83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121"/>
      <c r="AL219" s="93"/>
      <c r="AM219" s="94"/>
      <c r="AN219" s="94"/>
      <c r="AO219" s="94"/>
      <c r="AP219" s="95"/>
      <c r="AQ219" s="85" t="s">
        <v>46</v>
      </c>
    </row>
    <row r="220" spans="1:43" ht="20.25" hidden="1" customHeight="1" x14ac:dyDescent="0.4">
      <c r="E220" s="76"/>
      <c r="F220" s="4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6"/>
      <c r="AL220" s="72"/>
      <c r="AM220" s="73"/>
    </row>
    <row r="221" spans="1:43" ht="20.25" hidden="1" customHeight="1" thickBot="1" x14ac:dyDescent="0.45">
      <c r="A221" s="115" t="s">
        <v>78</v>
      </c>
      <c r="B221" s="115" t="str">
        <f>IF(C221="","",IF(C212=12,B212+1,B212))</f>
        <v/>
      </c>
      <c r="C221" s="120" t="str">
        <f>IF(C212="","",IF(DATE(IF(C212=12,B212+1,B212),IF(C212=12,1,C212+1),1)&gt;P$5,"",IF(C212=12,1,C212+1)))</f>
        <v/>
      </c>
      <c r="E221" s="73" t="str">
        <f>IF(B221="","","令和"&amp;B221-2018&amp;"年"&amp;C221&amp;"月")</f>
        <v/>
      </c>
      <c r="G221" s="74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3"/>
      <c r="AL221" s="72"/>
      <c r="AM221" s="73"/>
    </row>
    <row r="222" spans="1:43" ht="20.25" hidden="1" customHeight="1" x14ac:dyDescent="0.4">
      <c r="E222" s="146"/>
      <c r="F222" s="147"/>
      <c r="G222" s="77" t="str">
        <f>IF($B221="","",DATE($B221,$C221,1))</f>
        <v/>
      </c>
      <c r="H222" s="77" t="str">
        <f>IF($B221="","",DATE($B221,$C221,2))</f>
        <v/>
      </c>
      <c r="I222" s="77" t="str">
        <f>IF($B221="","",DATE($B221,$C221,3))</f>
        <v/>
      </c>
      <c r="J222" s="77" t="str">
        <f>IF($B221="","",DATE($B221,$C221,4))</f>
        <v/>
      </c>
      <c r="K222" s="77" t="str">
        <f>IF($B221="","",DATE($B221,$C221,5))</f>
        <v/>
      </c>
      <c r="L222" s="77" t="str">
        <f>IF($B221="","",DATE($B221,$C221,6))</f>
        <v/>
      </c>
      <c r="M222" s="77" t="str">
        <f>IF($B221="","",DATE($B221,$C221,7))</f>
        <v/>
      </c>
      <c r="N222" s="77" t="str">
        <f>IF($B221="","",DATE($B221,$C221,8))</f>
        <v/>
      </c>
      <c r="O222" s="77" t="str">
        <f>IF($B221="","",DATE($B221,$C221,9))</f>
        <v/>
      </c>
      <c r="P222" s="77" t="str">
        <f>IF($B221="","",DATE($B221,$C221,10))</f>
        <v/>
      </c>
      <c r="Q222" s="77" t="str">
        <f>IF($B221="","",DATE($B221,$C221,11))</f>
        <v/>
      </c>
      <c r="R222" s="77" t="str">
        <f>IF($B221="","",DATE($B221,$C221,12))</f>
        <v/>
      </c>
      <c r="S222" s="77" t="str">
        <f>IF($B221="","",DATE($B221,$C221,13))</f>
        <v/>
      </c>
      <c r="T222" s="77" t="str">
        <f>IF($B221="","",DATE($B221,$C221,14))</f>
        <v/>
      </c>
      <c r="U222" s="77" t="str">
        <f>IF($B221="","",DATE($B221,$C221,15))</f>
        <v/>
      </c>
      <c r="V222" s="77" t="str">
        <f>IF($B221="","",DATE($B221,$C221,16))</f>
        <v/>
      </c>
      <c r="W222" s="77" t="str">
        <f>IF($B221="","",DATE($B221,$C221,17))</f>
        <v/>
      </c>
      <c r="X222" s="77" t="str">
        <f>IF($B221="","",DATE($B221,$C221,18))</f>
        <v/>
      </c>
      <c r="Y222" s="77" t="str">
        <f>IF($B221="","",DATE($B221,$C221,19))</f>
        <v/>
      </c>
      <c r="Z222" s="77" t="str">
        <f>IF($B221="","",DATE($B221,$C221,20))</f>
        <v/>
      </c>
      <c r="AA222" s="77" t="str">
        <f>IF($B221="","",DATE($B221,$C221,21))</f>
        <v/>
      </c>
      <c r="AB222" s="77" t="str">
        <f>IF($B221="","",DATE($B221,$C221,22))</f>
        <v/>
      </c>
      <c r="AC222" s="77" t="str">
        <f>IF($B221="","",DATE($B221,$C221,23))</f>
        <v/>
      </c>
      <c r="AD222" s="77" t="str">
        <f>IF($B221="","",DATE($B221,$C221,24))</f>
        <v/>
      </c>
      <c r="AE222" s="77" t="str">
        <f>IF($B221="","",DATE($B221,$C221,25))</f>
        <v/>
      </c>
      <c r="AF222" s="77" t="str">
        <f>IF($B221="","",DATE($B221,$C221,26))</f>
        <v/>
      </c>
      <c r="AG222" s="77" t="str">
        <f>IF($B221="","",DATE($B221,$C221,27))</f>
        <v/>
      </c>
      <c r="AH222" s="77" t="str">
        <f>IF($B221="","",DATE($B221,$C221,28))</f>
        <v/>
      </c>
      <c r="AI222" s="77" t="str">
        <f>IF($B221="","",IF(MONTH(DATE($B221,$C221,29))=$C221,DATE($B221,$C221,29),""))</f>
        <v/>
      </c>
      <c r="AJ222" s="77" t="str">
        <f>IF($B221="","",IF(MONTH(DATE($B221,$C221,30))=$C221,DATE($B221,$C221,30),""))</f>
        <v/>
      </c>
      <c r="AK222" s="77" t="str">
        <f>IF($B221="","",IF(MONTH(DATE($B221,$C221,31))=$C221,DATE($B221,$C221,31),""))</f>
        <v/>
      </c>
      <c r="AL222" s="150" t="s">
        <v>16</v>
      </c>
      <c r="AM222" s="150" t="s">
        <v>11</v>
      </c>
      <c r="AN222" s="152" t="s">
        <v>83</v>
      </c>
      <c r="AO222" s="155" t="s">
        <v>93</v>
      </c>
      <c r="AP222" s="153" t="s">
        <v>82</v>
      </c>
      <c r="AQ222" s="135" t="s">
        <v>27</v>
      </c>
    </row>
    <row r="223" spans="1:43" ht="20.25" hidden="1" customHeight="1" thickBot="1" x14ac:dyDescent="0.45">
      <c r="A223" s="115" t="s">
        <v>75</v>
      </c>
      <c r="B223" s="115">
        <f>COUNTIFS(G222:AK222,"&gt;="&amp;H$5,G222:AK222,"&lt;="&amp;P$5,G223:AK223,"土",G224:AK224,"〇")+COUNTIFS(G222:AK222,"&gt;="&amp;H$5,G222:AK222,"&lt;="&amp;P$5,G223:AK223,"日",G224:AK224,"〇")</f>
        <v>0</v>
      </c>
      <c r="C223" s="115">
        <f>COUNTIFS(G222:AK222,"&gt;="&amp;H$5,G222:AK222,"&lt;="&amp;P$5,G223:AK223,"土",G226:AK226,"〇")+COUNTIFS(G222:AK222,"&gt;="&amp;H$5,G222:AK222,"&lt;="&amp;P$5,G223:AK223,"日",G226:AK226,"〇")</f>
        <v>0</v>
      </c>
      <c r="E223" s="148"/>
      <c r="F223" s="149"/>
      <c r="G223" s="81" t="str">
        <f>IFERROR(IF(WEEKDAY(G222,1)=1,"日",IF(WEEKDAY(G222,1)=2,"月",IF(WEEKDAY(G222,1)=3,"火",IF(WEEKDAY(G222,1)=4,"水",IF(WEEKDAY(G222,1)=5,"木",IF(WEEKDAY(G222,1)=6,"金","土")))))),"")</f>
        <v/>
      </c>
      <c r="H223" s="81" t="str">
        <f t="shared" ref="H223:N223" si="45">IFERROR(IF(WEEKDAY(H222,1)=1,"日",IF(WEEKDAY(H222,1)=2,"月",IF(WEEKDAY(H222,1)=3,"火",IF(WEEKDAY(H222,1)=4,"水",IF(WEEKDAY(H222,1)=5,"木",IF(WEEKDAY(H222,1)=6,"金","土")))))),"")</f>
        <v/>
      </c>
      <c r="I223" s="81" t="str">
        <f t="shared" si="45"/>
        <v/>
      </c>
      <c r="J223" s="81" t="str">
        <f t="shared" si="45"/>
        <v/>
      </c>
      <c r="K223" s="81" t="str">
        <f t="shared" si="45"/>
        <v/>
      </c>
      <c r="L223" s="81" t="str">
        <f t="shared" si="45"/>
        <v/>
      </c>
      <c r="M223" s="81" t="str">
        <f t="shared" si="45"/>
        <v/>
      </c>
      <c r="N223" s="81" t="str">
        <f t="shared" si="45"/>
        <v/>
      </c>
      <c r="O223" s="81" t="str">
        <f>IFERROR(IF(WEEKDAY(O222,1)=1,"日",IF(WEEKDAY(O222,1)=2,"月",IF(WEEKDAY(O222,1)=3,"火",IF(WEEKDAY(O222,1)=4,"水",IF(WEEKDAY(O222,1)=5,"木",IF(WEEKDAY(O222,1)=6,"金","土")))))),"")</f>
        <v/>
      </c>
      <c r="P223" s="81" t="str">
        <f t="shared" ref="P223:AK223" si="46">IFERROR(IF(WEEKDAY(P222,1)=1,"日",IF(WEEKDAY(P222,1)=2,"月",IF(WEEKDAY(P222,1)=3,"火",IF(WEEKDAY(P222,1)=4,"水",IF(WEEKDAY(P222,1)=5,"木",IF(WEEKDAY(P222,1)=6,"金","土")))))),"")</f>
        <v/>
      </c>
      <c r="Q223" s="81" t="str">
        <f t="shared" si="46"/>
        <v/>
      </c>
      <c r="R223" s="81" t="str">
        <f t="shared" si="46"/>
        <v/>
      </c>
      <c r="S223" s="81" t="str">
        <f t="shared" si="46"/>
        <v/>
      </c>
      <c r="T223" s="81" t="str">
        <f t="shared" si="46"/>
        <v/>
      </c>
      <c r="U223" s="81" t="str">
        <f t="shared" si="46"/>
        <v/>
      </c>
      <c r="V223" s="81" t="str">
        <f t="shared" si="46"/>
        <v/>
      </c>
      <c r="W223" s="81" t="str">
        <f t="shared" si="46"/>
        <v/>
      </c>
      <c r="X223" s="81" t="str">
        <f t="shared" si="46"/>
        <v/>
      </c>
      <c r="Y223" s="81" t="str">
        <f t="shared" si="46"/>
        <v/>
      </c>
      <c r="Z223" s="81" t="str">
        <f t="shared" si="46"/>
        <v/>
      </c>
      <c r="AA223" s="81" t="str">
        <f t="shared" si="46"/>
        <v/>
      </c>
      <c r="AB223" s="81" t="str">
        <f t="shared" si="46"/>
        <v/>
      </c>
      <c r="AC223" s="81" t="str">
        <f t="shared" si="46"/>
        <v/>
      </c>
      <c r="AD223" s="81" t="str">
        <f t="shared" si="46"/>
        <v/>
      </c>
      <c r="AE223" s="81" t="str">
        <f t="shared" si="46"/>
        <v/>
      </c>
      <c r="AF223" s="81" t="str">
        <f t="shared" si="46"/>
        <v/>
      </c>
      <c r="AG223" s="81" t="str">
        <f t="shared" si="46"/>
        <v/>
      </c>
      <c r="AH223" s="81" t="str">
        <f t="shared" si="46"/>
        <v/>
      </c>
      <c r="AI223" s="81" t="str">
        <f t="shared" si="46"/>
        <v/>
      </c>
      <c r="AJ223" s="81" t="str">
        <f t="shared" si="46"/>
        <v/>
      </c>
      <c r="AK223" s="81" t="str">
        <f t="shared" si="46"/>
        <v/>
      </c>
      <c r="AL223" s="151"/>
      <c r="AM223" s="151"/>
      <c r="AN223" s="151"/>
      <c r="AO223" s="156"/>
      <c r="AP223" s="154"/>
      <c r="AQ223" s="136"/>
    </row>
    <row r="224" spans="1:43" ht="20.25" hidden="1" customHeight="1" x14ac:dyDescent="0.4">
      <c r="A224" s="115" t="s">
        <v>80</v>
      </c>
      <c r="B224" s="117">
        <f>AL224</f>
        <v>0</v>
      </c>
      <c r="C224" s="117">
        <f>AL226</f>
        <v>0</v>
      </c>
      <c r="E224" s="137" t="s">
        <v>7</v>
      </c>
      <c r="F224" s="90" t="s">
        <v>15</v>
      </c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  <c r="AL224" s="77">
        <f>COUNTIFS(G222:AK222,"&gt;="&amp;H$5,G222:AK222,"&lt;="&amp;P$5,G224:AK224,"〇")</f>
        <v>0</v>
      </c>
      <c r="AM224" s="138">
        <f>IFERROR(AL225/AL224,0)</f>
        <v>0</v>
      </c>
      <c r="AN224" s="139" t="str">
        <f>IF(AND(AL224=0,AL225=0),"対象外",
IF(B223=0,"対象外",
IF(AND(B223/AL224&lt;0.285,AL225&gt;=B223),"〇",
IF(AM224&lt;0.285,"×","〇"))))</f>
        <v>対象外</v>
      </c>
      <c r="AO224" s="157"/>
      <c r="AP224" s="142"/>
      <c r="AQ224" s="140" t="s">
        <v>100</v>
      </c>
    </row>
    <row r="225" spans="1:43" ht="20.25" hidden="1" customHeight="1" thickBot="1" x14ac:dyDescent="0.45">
      <c r="A225" s="115" t="s">
        <v>81</v>
      </c>
      <c r="B225" s="115">
        <f>AL225</f>
        <v>0</v>
      </c>
      <c r="C225" s="115">
        <f>AL227</f>
        <v>0</v>
      </c>
      <c r="E225" s="128"/>
      <c r="F225" s="27" t="s">
        <v>18</v>
      </c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>
        <f>COUNTIFS(G222:AK222,"&gt;="&amp;H$5,G222:AK222,"&lt;="&amp;P$5,G225:AK225,"&lt;&gt;"&amp;"")</f>
        <v>0</v>
      </c>
      <c r="AM225" s="130"/>
      <c r="AN225" s="132"/>
      <c r="AO225" s="158"/>
      <c r="AP225" s="143"/>
      <c r="AQ225" s="141"/>
    </row>
    <row r="226" spans="1:43" ht="20.25" hidden="1" customHeight="1" thickTop="1" x14ac:dyDescent="0.4">
      <c r="A226" s="115" t="s">
        <v>74</v>
      </c>
      <c r="B226" s="118" t="str">
        <f>AN224</f>
        <v>対象外</v>
      </c>
      <c r="C226" s="118" t="str">
        <f>AN226</f>
        <v>対象外</v>
      </c>
      <c r="E226" s="127" t="s">
        <v>8</v>
      </c>
      <c r="F226" s="31" t="s">
        <v>15</v>
      </c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89">
        <f>COUNTIFS(G222:AK222,"&gt;="&amp;H$5,G222:AK222,"&lt;="&amp;P$5,G226:AK226,"〇")</f>
        <v>0</v>
      </c>
      <c r="AM226" s="129">
        <f>IFERROR(AL227/AL226,0)</f>
        <v>0</v>
      </c>
      <c r="AN226" s="131" t="str">
        <f>IF(AND(AL226=0,AL227=0),"対象外",
IF(C223=0,"対象外",
IF(AND(C223/AL226&lt;0.285,AL227&gt;=C223),"〇",
IF(AM226&lt;0.285,"×","〇"))))</f>
        <v>対象外</v>
      </c>
      <c r="AO226" s="159" t="str">
        <f>C228</f>
        <v>対象外</v>
      </c>
      <c r="AP226" s="144" t="str">
        <f>IF(AN226="対象外","－",
IF(AN226="×","×",
IF(AND(COUNTIFS(G224:AK224,"〇",G225:AK225,"●",G226:AK226,"〇")=COUNTIFS(G225:AK225,"●",G226:AK226,"〇",G227:AK227,"●"),COUNTIF(G227:AK227,"●")&gt;0),"〇",
IF(AND(COUNTIF(G225:AK225,"●")=0,COUNTIF(G227:AK227,"●")=0,AN226="〇"),"〇","×"))))</f>
        <v>－</v>
      </c>
      <c r="AQ226" s="133" t="s">
        <v>64</v>
      </c>
    </row>
    <row r="227" spans="1:43" ht="20.25" hidden="1" customHeight="1" thickBot="1" x14ac:dyDescent="0.45">
      <c r="A227" s="115" t="s">
        <v>89</v>
      </c>
      <c r="B227" s="118"/>
      <c r="C227" s="118" t="str">
        <f>IF(C221="","",AP226)</f>
        <v/>
      </c>
      <c r="E227" s="128"/>
      <c r="F227" s="27" t="s">
        <v>18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>
        <f>COUNTIFS(G222:AK222,"&gt;="&amp;H$5,G222:AK222,"&lt;="&amp;P$5,G227:AK227,"&lt;&gt;"&amp;"")</f>
        <v>0</v>
      </c>
      <c r="AM227" s="130"/>
      <c r="AN227" s="132"/>
      <c r="AO227" s="160"/>
      <c r="AP227" s="145"/>
      <c r="AQ227" s="134"/>
    </row>
    <row r="228" spans="1:43" ht="42" hidden="1" customHeight="1" thickTop="1" thickBot="1" x14ac:dyDescent="0.45">
      <c r="A228" s="119" t="s">
        <v>90</v>
      </c>
      <c r="C228" s="123" t="str">
        <f>IF(OR(C221="",AN226="対象外"),"対象外",IF(AND(COUNTIFS(G224:AK224,"〇",G225:AK225,"●",G226:AK226,"〇")=COUNTIFS(G225:AK225,"●",G226:AK226,"〇",G227:AK227,"●"),COUNTIF(G227:AK227,"●")&gt;0),"〇","×"))</f>
        <v>対象外</v>
      </c>
      <c r="E228" s="87" t="s">
        <v>27</v>
      </c>
      <c r="F228" s="82"/>
      <c r="G228" s="84"/>
      <c r="H228" s="84"/>
      <c r="I228" s="84"/>
      <c r="J228" s="84"/>
      <c r="K228" s="84"/>
      <c r="L228" s="84"/>
      <c r="M228" s="84"/>
      <c r="N228" s="84"/>
      <c r="O228" s="83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121"/>
      <c r="AL228" s="93"/>
      <c r="AM228" s="94"/>
      <c r="AN228" s="94"/>
      <c r="AO228" s="94"/>
      <c r="AP228" s="95"/>
      <c r="AQ228" s="85" t="s">
        <v>46</v>
      </c>
    </row>
    <row r="229" spans="1:43" ht="20.25" hidden="1" customHeight="1" x14ac:dyDescent="0.4">
      <c r="E229" s="76"/>
      <c r="F229" s="4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6"/>
      <c r="AL229" s="72"/>
      <c r="AM229" s="73"/>
    </row>
    <row r="230" spans="1:43" ht="20.25" hidden="1" customHeight="1" thickBot="1" x14ac:dyDescent="0.45">
      <c r="A230" s="115" t="s">
        <v>78</v>
      </c>
      <c r="B230" s="115" t="str">
        <f>IF(C230="","",IF(C221=12,B221+1,B221))</f>
        <v/>
      </c>
      <c r="C230" s="120" t="str">
        <f>IF(C221="","",IF(DATE(IF(C221=12,B221+1,B221),IF(C221=12,1,C221+1),1)&gt;P$5,"",IF(C221=12,1,C221+1)))</f>
        <v/>
      </c>
      <c r="E230" s="73" t="str">
        <f>IF(B230="","","令和"&amp;B230-2018&amp;"年"&amp;C230&amp;"月")</f>
        <v/>
      </c>
      <c r="G230" s="74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3"/>
      <c r="AL230" s="72"/>
      <c r="AM230" s="73"/>
    </row>
    <row r="231" spans="1:43" ht="20.25" hidden="1" customHeight="1" x14ac:dyDescent="0.4">
      <c r="E231" s="146"/>
      <c r="F231" s="147"/>
      <c r="G231" s="77" t="str">
        <f>IF($B230="","",DATE($B230,$C230,1))</f>
        <v/>
      </c>
      <c r="H231" s="77" t="str">
        <f>IF($B230="","",DATE($B230,$C230,2))</f>
        <v/>
      </c>
      <c r="I231" s="77" t="str">
        <f>IF($B230="","",DATE($B230,$C230,3))</f>
        <v/>
      </c>
      <c r="J231" s="77" t="str">
        <f>IF($B230="","",DATE($B230,$C230,4))</f>
        <v/>
      </c>
      <c r="K231" s="77" t="str">
        <f>IF($B230="","",DATE($B230,$C230,5))</f>
        <v/>
      </c>
      <c r="L231" s="77" t="str">
        <f>IF($B230="","",DATE($B230,$C230,6))</f>
        <v/>
      </c>
      <c r="M231" s="77" t="str">
        <f>IF($B230="","",DATE($B230,$C230,7))</f>
        <v/>
      </c>
      <c r="N231" s="77" t="str">
        <f>IF($B230="","",DATE($B230,$C230,8))</f>
        <v/>
      </c>
      <c r="O231" s="77" t="str">
        <f>IF($B230="","",DATE($B230,$C230,9))</f>
        <v/>
      </c>
      <c r="P231" s="77" t="str">
        <f>IF($B230="","",DATE($B230,$C230,10))</f>
        <v/>
      </c>
      <c r="Q231" s="77" t="str">
        <f>IF($B230="","",DATE($B230,$C230,11))</f>
        <v/>
      </c>
      <c r="R231" s="77" t="str">
        <f>IF($B230="","",DATE($B230,$C230,12))</f>
        <v/>
      </c>
      <c r="S231" s="77" t="str">
        <f>IF($B230="","",DATE($B230,$C230,13))</f>
        <v/>
      </c>
      <c r="T231" s="77" t="str">
        <f>IF($B230="","",DATE($B230,$C230,14))</f>
        <v/>
      </c>
      <c r="U231" s="77" t="str">
        <f>IF($B230="","",DATE($B230,$C230,15))</f>
        <v/>
      </c>
      <c r="V231" s="77" t="str">
        <f>IF($B230="","",DATE($B230,$C230,16))</f>
        <v/>
      </c>
      <c r="W231" s="77" t="str">
        <f>IF($B230="","",DATE($B230,$C230,17))</f>
        <v/>
      </c>
      <c r="X231" s="77" t="str">
        <f>IF($B230="","",DATE($B230,$C230,18))</f>
        <v/>
      </c>
      <c r="Y231" s="77" t="str">
        <f>IF($B230="","",DATE($B230,$C230,19))</f>
        <v/>
      </c>
      <c r="Z231" s="77" t="str">
        <f>IF($B230="","",DATE($B230,$C230,20))</f>
        <v/>
      </c>
      <c r="AA231" s="77" t="str">
        <f>IF($B230="","",DATE($B230,$C230,21))</f>
        <v/>
      </c>
      <c r="AB231" s="77" t="str">
        <f>IF($B230="","",DATE($B230,$C230,22))</f>
        <v/>
      </c>
      <c r="AC231" s="77" t="str">
        <f>IF($B230="","",DATE($B230,$C230,23))</f>
        <v/>
      </c>
      <c r="AD231" s="77" t="str">
        <f>IF($B230="","",DATE($B230,$C230,24))</f>
        <v/>
      </c>
      <c r="AE231" s="77" t="str">
        <f>IF($B230="","",DATE($B230,$C230,25))</f>
        <v/>
      </c>
      <c r="AF231" s="77" t="str">
        <f>IF($B230="","",DATE($B230,$C230,26))</f>
        <v/>
      </c>
      <c r="AG231" s="77" t="str">
        <f>IF($B230="","",DATE($B230,$C230,27))</f>
        <v/>
      </c>
      <c r="AH231" s="77" t="str">
        <f>IF($B230="","",DATE($B230,$C230,28))</f>
        <v/>
      </c>
      <c r="AI231" s="77" t="str">
        <f>IF($B230="","",IF(MONTH(DATE($B230,$C230,29))=$C230,DATE($B230,$C230,29),""))</f>
        <v/>
      </c>
      <c r="AJ231" s="77" t="str">
        <f>IF($B230="","",IF(MONTH(DATE($B230,$C230,30))=$C230,DATE($B230,$C230,30),""))</f>
        <v/>
      </c>
      <c r="AK231" s="77" t="str">
        <f>IF($B230="","",IF(MONTH(DATE($B230,$C230,31))=$C230,DATE($B230,$C230,31),""))</f>
        <v/>
      </c>
      <c r="AL231" s="150" t="s">
        <v>16</v>
      </c>
      <c r="AM231" s="150" t="s">
        <v>11</v>
      </c>
      <c r="AN231" s="152" t="s">
        <v>83</v>
      </c>
      <c r="AO231" s="155" t="s">
        <v>93</v>
      </c>
      <c r="AP231" s="153" t="s">
        <v>82</v>
      </c>
      <c r="AQ231" s="135" t="s">
        <v>27</v>
      </c>
    </row>
    <row r="232" spans="1:43" ht="20.25" hidden="1" customHeight="1" thickBot="1" x14ac:dyDescent="0.45">
      <c r="A232" s="115" t="s">
        <v>75</v>
      </c>
      <c r="B232" s="115">
        <f>COUNTIFS(G231:AK231,"&gt;="&amp;H$5,G231:AK231,"&lt;="&amp;P$5,G232:AK232,"土",G233:AK233,"〇")+COUNTIFS(G231:AK231,"&gt;="&amp;H$5,G231:AK231,"&lt;="&amp;P$5,G232:AK232,"日",G233:AK233,"〇")</f>
        <v>0</v>
      </c>
      <c r="C232" s="115">
        <f>COUNTIFS(G231:AK231,"&gt;="&amp;H$5,G231:AK231,"&lt;="&amp;P$5,G232:AK232,"土",G235:AK235,"〇")+COUNTIFS(G231:AK231,"&gt;="&amp;H$5,G231:AK231,"&lt;="&amp;P$5,G232:AK232,"日",G235:AK235,"〇")</f>
        <v>0</v>
      </c>
      <c r="E232" s="148"/>
      <c r="F232" s="149"/>
      <c r="G232" s="81" t="str">
        <f>IFERROR(IF(WEEKDAY(G231,1)=1,"日",IF(WEEKDAY(G231,1)=2,"月",IF(WEEKDAY(G231,1)=3,"火",IF(WEEKDAY(G231,1)=4,"水",IF(WEEKDAY(G231,1)=5,"木",IF(WEEKDAY(G231,1)=6,"金","土")))))),"")</f>
        <v/>
      </c>
      <c r="H232" s="81" t="str">
        <f t="shared" ref="H232:N232" si="47">IFERROR(IF(WEEKDAY(H231,1)=1,"日",IF(WEEKDAY(H231,1)=2,"月",IF(WEEKDAY(H231,1)=3,"火",IF(WEEKDAY(H231,1)=4,"水",IF(WEEKDAY(H231,1)=5,"木",IF(WEEKDAY(H231,1)=6,"金","土")))))),"")</f>
        <v/>
      </c>
      <c r="I232" s="81" t="str">
        <f t="shared" si="47"/>
        <v/>
      </c>
      <c r="J232" s="81" t="str">
        <f t="shared" si="47"/>
        <v/>
      </c>
      <c r="K232" s="81" t="str">
        <f t="shared" si="47"/>
        <v/>
      </c>
      <c r="L232" s="81" t="str">
        <f t="shared" si="47"/>
        <v/>
      </c>
      <c r="M232" s="81" t="str">
        <f t="shared" si="47"/>
        <v/>
      </c>
      <c r="N232" s="81" t="str">
        <f t="shared" si="47"/>
        <v/>
      </c>
      <c r="O232" s="81" t="str">
        <f>IFERROR(IF(WEEKDAY(O231,1)=1,"日",IF(WEEKDAY(O231,1)=2,"月",IF(WEEKDAY(O231,1)=3,"火",IF(WEEKDAY(O231,1)=4,"水",IF(WEEKDAY(O231,1)=5,"木",IF(WEEKDAY(O231,1)=6,"金","土")))))),"")</f>
        <v/>
      </c>
      <c r="P232" s="81" t="str">
        <f t="shared" ref="P232:AK232" si="48">IFERROR(IF(WEEKDAY(P231,1)=1,"日",IF(WEEKDAY(P231,1)=2,"月",IF(WEEKDAY(P231,1)=3,"火",IF(WEEKDAY(P231,1)=4,"水",IF(WEEKDAY(P231,1)=5,"木",IF(WEEKDAY(P231,1)=6,"金","土")))))),"")</f>
        <v/>
      </c>
      <c r="Q232" s="81" t="str">
        <f t="shared" si="48"/>
        <v/>
      </c>
      <c r="R232" s="81" t="str">
        <f t="shared" si="48"/>
        <v/>
      </c>
      <c r="S232" s="81" t="str">
        <f t="shared" si="48"/>
        <v/>
      </c>
      <c r="T232" s="81" t="str">
        <f t="shared" si="48"/>
        <v/>
      </c>
      <c r="U232" s="81" t="str">
        <f t="shared" si="48"/>
        <v/>
      </c>
      <c r="V232" s="81" t="str">
        <f t="shared" si="48"/>
        <v/>
      </c>
      <c r="W232" s="81" t="str">
        <f t="shared" si="48"/>
        <v/>
      </c>
      <c r="X232" s="81" t="str">
        <f t="shared" si="48"/>
        <v/>
      </c>
      <c r="Y232" s="81" t="str">
        <f t="shared" si="48"/>
        <v/>
      </c>
      <c r="Z232" s="81" t="str">
        <f t="shared" si="48"/>
        <v/>
      </c>
      <c r="AA232" s="81" t="str">
        <f t="shared" si="48"/>
        <v/>
      </c>
      <c r="AB232" s="81" t="str">
        <f t="shared" si="48"/>
        <v/>
      </c>
      <c r="AC232" s="81" t="str">
        <f t="shared" si="48"/>
        <v/>
      </c>
      <c r="AD232" s="81" t="str">
        <f t="shared" si="48"/>
        <v/>
      </c>
      <c r="AE232" s="81" t="str">
        <f t="shared" si="48"/>
        <v/>
      </c>
      <c r="AF232" s="81" t="str">
        <f t="shared" si="48"/>
        <v/>
      </c>
      <c r="AG232" s="81" t="str">
        <f t="shared" si="48"/>
        <v/>
      </c>
      <c r="AH232" s="81" t="str">
        <f t="shared" si="48"/>
        <v/>
      </c>
      <c r="AI232" s="81" t="str">
        <f t="shared" si="48"/>
        <v/>
      </c>
      <c r="AJ232" s="81" t="str">
        <f t="shared" si="48"/>
        <v/>
      </c>
      <c r="AK232" s="81" t="str">
        <f t="shared" si="48"/>
        <v/>
      </c>
      <c r="AL232" s="151"/>
      <c r="AM232" s="151"/>
      <c r="AN232" s="151"/>
      <c r="AO232" s="156"/>
      <c r="AP232" s="154"/>
      <c r="AQ232" s="136"/>
    </row>
    <row r="233" spans="1:43" ht="20.25" hidden="1" customHeight="1" x14ac:dyDescent="0.4">
      <c r="A233" s="115" t="s">
        <v>80</v>
      </c>
      <c r="B233" s="117">
        <f>AL233</f>
        <v>0</v>
      </c>
      <c r="C233" s="117">
        <f>AL235</f>
        <v>0</v>
      </c>
      <c r="E233" s="137" t="s">
        <v>7</v>
      </c>
      <c r="F233" s="98" t="s">
        <v>15</v>
      </c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L233" s="77">
        <f>COUNTIFS(G231:AK231,"&gt;="&amp;H$5,G231:AK231,"&lt;="&amp;P$5,G233:AK233,"〇")</f>
        <v>0</v>
      </c>
      <c r="AM233" s="138">
        <f>IFERROR(AL234/AL233,0)</f>
        <v>0</v>
      </c>
      <c r="AN233" s="139" t="str">
        <f>IF(AND(AL233=0,AL234=0),"対象外",
IF(B232=0,"対象外",
IF(AND(B232/AL233&lt;0.285,AL234&gt;=B232),"〇",
IF(AM233&lt;0.285,"×","〇"))))</f>
        <v>対象外</v>
      </c>
      <c r="AO233" s="157"/>
      <c r="AP233" s="142"/>
      <c r="AQ233" s="140" t="s">
        <v>100</v>
      </c>
    </row>
    <row r="234" spans="1:43" ht="20.25" hidden="1" customHeight="1" thickBot="1" x14ac:dyDescent="0.45">
      <c r="A234" s="115" t="s">
        <v>81</v>
      </c>
      <c r="B234" s="115">
        <f>AL234</f>
        <v>0</v>
      </c>
      <c r="C234" s="115">
        <f>AL236</f>
        <v>0</v>
      </c>
      <c r="E234" s="128"/>
      <c r="F234" s="27" t="s">
        <v>18</v>
      </c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>
        <f>COUNTIFS(G231:AK231,"&gt;="&amp;H$5,G231:AK231,"&lt;="&amp;P$5,G234:AK234,"&lt;&gt;"&amp;"")</f>
        <v>0</v>
      </c>
      <c r="AM234" s="130"/>
      <c r="AN234" s="132"/>
      <c r="AO234" s="158"/>
      <c r="AP234" s="143"/>
      <c r="AQ234" s="141"/>
    </row>
    <row r="235" spans="1:43" ht="20.25" hidden="1" customHeight="1" thickTop="1" x14ac:dyDescent="0.4">
      <c r="A235" s="115" t="s">
        <v>74</v>
      </c>
      <c r="B235" s="118" t="str">
        <f>AN233</f>
        <v>対象外</v>
      </c>
      <c r="C235" s="118" t="str">
        <f>AN235</f>
        <v>対象外</v>
      </c>
      <c r="E235" s="127" t="s">
        <v>8</v>
      </c>
      <c r="F235" s="31" t="s">
        <v>15</v>
      </c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89">
        <f>COUNTIFS(G231:AK231,"&gt;="&amp;H$5,G231:AK231,"&lt;="&amp;P$5,G235:AK235,"〇")</f>
        <v>0</v>
      </c>
      <c r="AM235" s="129">
        <f>IFERROR(AL236/AL235,0)</f>
        <v>0</v>
      </c>
      <c r="AN235" s="131" t="str">
        <f>IF(AND(AL235=0,AL236=0),"対象外",
IF(C232=0,"対象外",
IF(AND(C232/AL235&lt;0.285,AL236&gt;=C232),"〇",
IF(AM235&lt;0.285,"×","〇"))))</f>
        <v>対象外</v>
      </c>
      <c r="AO235" s="159" t="str">
        <f>C237</f>
        <v>対象外</v>
      </c>
      <c r="AP235" s="144" t="str">
        <f>IF(AN235="対象外","－",
IF(AN235="×","×",
IF(AND(COUNTIFS(G233:AK233,"〇",G234:AK234,"●",G235:AK235,"〇")=COUNTIFS(G234:AK234,"●",G235:AK235,"〇",G236:AK236,"●"),COUNTIF(G236:AK236,"●")&gt;0),"〇",
IF(AND(COUNTIF(G234:AK234,"●")=0,COUNTIF(G236:AK236,"●")=0,AN235="〇"),"〇","×"))))</f>
        <v>－</v>
      </c>
      <c r="AQ235" s="133" t="s">
        <v>64</v>
      </c>
    </row>
    <row r="236" spans="1:43" ht="20.25" hidden="1" customHeight="1" thickBot="1" x14ac:dyDescent="0.45">
      <c r="A236" s="115" t="s">
        <v>89</v>
      </c>
      <c r="B236" s="118"/>
      <c r="C236" s="118" t="str">
        <f>IF(C230="","",AP235)</f>
        <v/>
      </c>
      <c r="E236" s="128"/>
      <c r="F236" s="27" t="s">
        <v>18</v>
      </c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>
        <f>COUNTIFS(G231:AK231,"&gt;="&amp;H$5,G231:AK231,"&lt;="&amp;P$5,G236:AK236,"&lt;&gt;"&amp;"")</f>
        <v>0</v>
      </c>
      <c r="AM236" s="130"/>
      <c r="AN236" s="132"/>
      <c r="AO236" s="160"/>
      <c r="AP236" s="145"/>
      <c r="AQ236" s="134"/>
    </row>
    <row r="237" spans="1:43" ht="42" hidden="1" customHeight="1" thickTop="1" thickBot="1" x14ac:dyDescent="0.45">
      <c r="A237" s="119" t="s">
        <v>90</v>
      </c>
      <c r="C237" s="123" t="str">
        <f>IF(OR(C230="",AN235="対象外"),"対象外",IF(AND(COUNTIFS(G233:AK233,"〇",G234:AK234,"●",G235:AK235,"〇")=COUNTIFS(G234:AK234,"●",G235:AK235,"〇",G236:AK236,"●"),COUNTIF(G236:AK236,"●")&gt;0),"〇","×"))</f>
        <v>対象外</v>
      </c>
      <c r="E237" s="87" t="s">
        <v>27</v>
      </c>
      <c r="F237" s="82"/>
      <c r="G237" s="84"/>
      <c r="H237" s="84"/>
      <c r="I237" s="84"/>
      <c r="J237" s="84"/>
      <c r="K237" s="84"/>
      <c r="L237" s="84"/>
      <c r="M237" s="84"/>
      <c r="N237" s="84"/>
      <c r="O237" s="83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121"/>
      <c r="AL237" s="93"/>
      <c r="AM237" s="94"/>
      <c r="AN237" s="94"/>
      <c r="AO237" s="94"/>
      <c r="AP237" s="95"/>
      <c r="AQ237" s="85" t="s">
        <v>46</v>
      </c>
    </row>
    <row r="238" spans="1:43" ht="20.25" hidden="1" customHeight="1" x14ac:dyDescent="0.4">
      <c r="E238" s="76"/>
      <c r="F238" s="4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6"/>
      <c r="AL238" s="72"/>
      <c r="AM238" s="73"/>
    </row>
    <row r="239" spans="1:43" ht="20.25" hidden="1" customHeight="1" thickBot="1" x14ac:dyDescent="0.45">
      <c r="A239" s="115" t="s">
        <v>78</v>
      </c>
      <c r="B239" s="115" t="str">
        <f>IF(C239="","",IF(C230=12,B230+1,B230))</f>
        <v/>
      </c>
      <c r="C239" s="120" t="str">
        <f>IF(C230="","",IF(DATE(IF(C230=12,B230+1,B230),IF(C230=12,1,C230+1),1)&gt;P$5,"",IF(C230=12,1,C230+1)))</f>
        <v/>
      </c>
      <c r="E239" s="73" t="str">
        <f>IF(B239="","","令和"&amp;B239-2018&amp;"年"&amp;C239&amp;"月")</f>
        <v/>
      </c>
      <c r="G239" s="74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3"/>
      <c r="AL239" s="72"/>
      <c r="AM239" s="73"/>
    </row>
    <row r="240" spans="1:43" ht="20.25" hidden="1" customHeight="1" x14ac:dyDescent="0.4">
      <c r="E240" s="146"/>
      <c r="F240" s="147"/>
      <c r="G240" s="77" t="str">
        <f>IF($B239="","",DATE($B239,$C239,1))</f>
        <v/>
      </c>
      <c r="H240" s="77" t="str">
        <f>IF($B239="","",DATE($B239,$C239,2))</f>
        <v/>
      </c>
      <c r="I240" s="77" t="str">
        <f>IF($B239="","",DATE($B239,$C239,3))</f>
        <v/>
      </c>
      <c r="J240" s="77" t="str">
        <f>IF($B239="","",DATE($B239,$C239,4))</f>
        <v/>
      </c>
      <c r="K240" s="77" t="str">
        <f>IF($B239="","",DATE($B239,$C239,5))</f>
        <v/>
      </c>
      <c r="L240" s="77" t="str">
        <f>IF($B239="","",DATE($B239,$C239,6))</f>
        <v/>
      </c>
      <c r="M240" s="77" t="str">
        <f>IF($B239="","",DATE($B239,$C239,7))</f>
        <v/>
      </c>
      <c r="N240" s="77" t="str">
        <f>IF($B239="","",DATE($B239,$C239,8))</f>
        <v/>
      </c>
      <c r="O240" s="77" t="str">
        <f>IF($B239="","",DATE($B239,$C239,9))</f>
        <v/>
      </c>
      <c r="P240" s="77" t="str">
        <f>IF($B239="","",DATE($B239,$C239,10))</f>
        <v/>
      </c>
      <c r="Q240" s="77" t="str">
        <f>IF($B239="","",DATE($B239,$C239,11))</f>
        <v/>
      </c>
      <c r="R240" s="77" t="str">
        <f>IF($B239="","",DATE($B239,$C239,12))</f>
        <v/>
      </c>
      <c r="S240" s="77" t="str">
        <f>IF($B239="","",DATE($B239,$C239,13))</f>
        <v/>
      </c>
      <c r="T240" s="77" t="str">
        <f>IF($B239="","",DATE($B239,$C239,14))</f>
        <v/>
      </c>
      <c r="U240" s="77" t="str">
        <f>IF($B239="","",DATE($B239,$C239,15))</f>
        <v/>
      </c>
      <c r="V240" s="77" t="str">
        <f>IF($B239="","",DATE($B239,$C239,16))</f>
        <v/>
      </c>
      <c r="W240" s="77" t="str">
        <f>IF($B239="","",DATE($B239,$C239,17))</f>
        <v/>
      </c>
      <c r="X240" s="77" t="str">
        <f>IF($B239="","",DATE($B239,$C239,18))</f>
        <v/>
      </c>
      <c r="Y240" s="77" t="str">
        <f>IF($B239="","",DATE($B239,$C239,19))</f>
        <v/>
      </c>
      <c r="Z240" s="77" t="str">
        <f>IF($B239="","",DATE($B239,$C239,20))</f>
        <v/>
      </c>
      <c r="AA240" s="77" t="str">
        <f>IF($B239="","",DATE($B239,$C239,21))</f>
        <v/>
      </c>
      <c r="AB240" s="77" t="str">
        <f>IF($B239="","",DATE($B239,$C239,22))</f>
        <v/>
      </c>
      <c r="AC240" s="77" t="str">
        <f>IF($B239="","",DATE($B239,$C239,23))</f>
        <v/>
      </c>
      <c r="AD240" s="77" t="str">
        <f>IF($B239="","",DATE($B239,$C239,24))</f>
        <v/>
      </c>
      <c r="AE240" s="77" t="str">
        <f>IF($B239="","",DATE($B239,$C239,25))</f>
        <v/>
      </c>
      <c r="AF240" s="77" t="str">
        <f>IF($B239="","",DATE($B239,$C239,26))</f>
        <v/>
      </c>
      <c r="AG240" s="77" t="str">
        <f>IF($B239="","",DATE($B239,$C239,27))</f>
        <v/>
      </c>
      <c r="AH240" s="77" t="str">
        <f>IF($B239="","",DATE($B239,$C239,28))</f>
        <v/>
      </c>
      <c r="AI240" s="77" t="str">
        <f>IF($B239="","",IF(MONTH(DATE($B239,$C239,29))=$C239,DATE($B239,$C239,29),""))</f>
        <v/>
      </c>
      <c r="AJ240" s="77" t="str">
        <f>IF($B239="","",IF(MONTH(DATE($B239,$C239,30))=$C239,DATE($B239,$C239,30),""))</f>
        <v/>
      </c>
      <c r="AK240" s="77" t="str">
        <f>IF($B239="","",IF(MONTH(DATE($B239,$C239,31))=$C239,DATE($B239,$C239,31),""))</f>
        <v/>
      </c>
      <c r="AL240" s="150" t="s">
        <v>16</v>
      </c>
      <c r="AM240" s="150" t="s">
        <v>11</v>
      </c>
      <c r="AN240" s="152" t="s">
        <v>83</v>
      </c>
      <c r="AO240" s="155" t="s">
        <v>93</v>
      </c>
      <c r="AP240" s="153" t="s">
        <v>82</v>
      </c>
      <c r="AQ240" s="135" t="s">
        <v>27</v>
      </c>
    </row>
    <row r="241" spans="1:43" ht="20.25" hidden="1" customHeight="1" thickBot="1" x14ac:dyDescent="0.45">
      <c r="A241" s="115" t="s">
        <v>75</v>
      </c>
      <c r="B241" s="115">
        <f>COUNTIFS(G240:AK240,"&gt;="&amp;H$5,G240:AK240,"&lt;="&amp;P$5,G241:AK241,"土",G242:AK242,"〇")+COUNTIFS(G240:AK240,"&gt;="&amp;H$5,G240:AK240,"&lt;="&amp;P$5,G241:AK241,"日",G242:AK242,"〇")</f>
        <v>0</v>
      </c>
      <c r="C241" s="115">
        <f>COUNTIFS(G240:AK240,"&gt;="&amp;H$5,G240:AK240,"&lt;="&amp;P$5,G241:AK241,"土",G244:AK244,"〇")+COUNTIFS(G240:AK240,"&gt;="&amp;H$5,G240:AK240,"&lt;="&amp;P$5,G241:AK241,"日",G244:AK244,"〇")</f>
        <v>0</v>
      </c>
      <c r="E241" s="148"/>
      <c r="F241" s="149"/>
      <c r="G241" s="81" t="str">
        <f>IFERROR(IF(WEEKDAY(G240,1)=1,"日",IF(WEEKDAY(G240,1)=2,"月",IF(WEEKDAY(G240,1)=3,"火",IF(WEEKDAY(G240,1)=4,"水",IF(WEEKDAY(G240,1)=5,"木",IF(WEEKDAY(G240,1)=6,"金","土")))))),"")</f>
        <v/>
      </c>
      <c r="H241" s="81" t="str">
        <f t="shared" ref="H241:N241" si="49">IFERROR(IF(WEEKDAY(H240,1)=1,"日",IF(WEEKDAY(H240,1)=2,"月",IF(WEEKDAY(H240,1)=3,"火",IF(WEEKDAY(H240,1)=4,"水",IF(WEEKDAY(H240,1)=5,"木",IF(WEEKDAY(H240,1)=6,"金","土")))))),"")</f>
        <v/>
      </c>
      <c r="I241" s="81" t="str">
        <f t="shared" si="49"/>
        <v/>
      </c>
      <c r="J241" s="81" t="str">
        <f t="shared" si="49"/>
        <v/>
      </c>
      <c r="K241" s="81" t="str">
        <f t="shared" si="49"/>
        <v/>
      </c>
      <c r="L241" s="81" t="str">
        <f t="shared" si="49"/>
        <v/>
      </c>
      <c r="M241" s="81" t="str">
        <f t="shared" si="49"/>
        <v/>
      </c>
      <c r="N241" s="81" t="str">
        <f t="shared" si="49"/>
        <v/>
      </c>
      <c r="O241" s="81" t="str">
        <f>IFERROR(IF(WEEKDAY(O240,1)=1,"日",IF(WEEKDAY(O240,1)=2,"月",IF(WEEKDAY(O240,1)=3,"火",IF(WEEKDAY(O240,1)=4,"水",IF(WEEKDAY(O240,1)=5,"木",IF(WEEKDAY(O240,1)=6,"金","土")))))),"")</f>
        <v/>
      </c>
      <c r="P241" s="81" t="str">
        <f t="shared" ref="P241:AK241" si="50">IFERROR(IF(WEEKDAY(P240,1)=1,"日",IF(WEEKDAY(P240,1)=2,"月",IF(WEEKDAY(P240,1)=3,"火",IF(WEEKDAY(P240,1)=4,"水",IF(WEEKDAY(P240,1)=5,"木",IF(WEEKDAY(P240,1)=6,"金","土")))))),"")</f>
        <v/>
      </c>
      <c r="Q241" s="81" t="str">
        <f t="shared" si="50"/>
        <v/>
      </c>
      <c r="R241" s="81" t="str">
        <f t="shared" si="50"/>
        <v/>
      </c>
      <c r="S241" s="81" t="str">
        <f t="shared" si="50"/>
        <v/>
      </c>
      <c r="T241" s="81" t="str">
        <f t="shared" si="50"/>
        <v/>
      </c>
      <c r="U241" s="81" t="str">
        <f t="shared" si="50"/>
        <v/>
      </c>
      <c r="V241" s="81" t="str">
        <f t="shared" si="50"/>
        <v/>
      </c>
      <c r="W241" s="81" t="str">
        <f t="shared" si="50"/>
        <v/>
      </c>
      <c r="X241" s="81" t="str">
        <f t="shared" si="50"/>
        <v/>
      </c>
      <c r="Y241" s="81" t="str">
        <f t="shared" si="50"/>
        <v/>
      </c>
      <c r="Z241" s="81" t="str">
        <f t="shared" si="50"/>
        <v/>
      </c>
      <c r="AA241" s="81" t="str">
        <f t="shared" si="50"/>
        <v/>
      </c>
      <c r="AB241" s="81" t="str">
        <f t="shared" si="50"/>
        <v/>
      </c>
      <c r="AC241" s="81" t="str">
        <f t="shared" si="50"/>
        <v/>
      </c>
      <c r="AD241" s="81" t="str">
        <f t="shared" si="50"/>
        <v/>
      </c>
      <c r="AE241" s="81" t="str">
        <f t="shared" si="50"/>
        <v/>
      </c>
      <c r="AF241" s="81" t="str">
        <f t="shared" si="50"/>
        <v/>
      </c>
      <c r="AG241" s="81" t="str">
        <f t="shared" si="50"/>
        <v/>
      </c>
      <c r="AH241" s="81" t="str">
        <f t="shared" si="50"/>
        <v/>
      </c>
      <c r="AI241" s="81" t="str">
        <f t="shared" si="50"/>
        <v/>
      </c>
      <c r="AJ241" s="81" t="str">
        <f t="shared" si="50"/>
        <v/>
      </c>
      <c r="AK241" s="81" t="str">
        <f t="shared" si="50"/>
        <v/>
      </c>
      <c r="AL241" s="151"/>
      <c r="AM241" s="151"/>
      <c r="AN241" s="151"/>
      <c r="AO241" s="156"/>
      <c r="AP241" s="154"/>
      <c r="AQ241" s="136"/>
    </row>
    <row r="242" spans="1:43" ht="20.25" hidden="1" customHeight="1" x14ac:dyDescent="0.4">
      <c r="A242" s="115" t="s">
        <v>80</v>
      </c>
      <c r="B242" s="117">
        <f>AL242</f>
        <v>0</v>
      </c>
      <c r="C242" s="117">
        <f>AL244</f>
        <v>0</v>
      </c>
      <c r="E242" s="137" t="s">
        <v>7</v>
      </c>
      <c r="F242" s="98" t="s">
        <v>15</v>
      </c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  <c r="AH242" s="124"/>
      <c r="AI242" s="124"/>
      <c r="AJ242" s="124"/>
      <c r="AK242" s="124"/>
      <c r="AL242" s="77">
        <f>COUNTIFS(G240:AK240,"&gt;="&amp;H$5,G240:AK240,"&lt;="&amp;P$5,G242:AK242,"〇")</f>
        <v>0</v>
      </c>
      <c r="AM242" s="138">
        <f>IFERROR(AL243/AL242,0)</f>
        <v>0</v>
      </c>
      <c r="AN242" s="139" t="str">
        <f>IF(AND(AL242=0,AL243=0),"対象外",
IF(B241=0,"対象外",
IF(AND(B241/AL242&lt;0.285,AL243&gt;=B241),"〇",
IF(AM242&lt;0.285,"×","〇"))))</f>
        <v>対象外</v>
      </c>
      <c r="AO242" s="157"/>
      <c r="AP242" s="142"/>
      <c r="AQ242" s="140" t="s">
        <v>100</v>
      </c>
    </row>
    <row r="243" spans="1:43" ht="20.25" hidden="1" customHeight="1" thickBot="1" x14ac:dyDescent="0.45">
      <c r="A243" s="115" t="s">
        <v>81</v>
      </c>
      <c r="B243" s="115">
        <f>AL243</f>
        <v>0</v>
      </c>
      <c r="C243" s="115">
        <f>AL245</f>
        <v>0</v>
      </c>
      <c r="E243" s="128"/>
      <c r="F243" s="27" t="s">
        <v>18</v>
      </c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>
        <f>COUNTIFS(G240:AK240,"&gt;="&amp;H$5,G240:AK240,"&lt;="&amp;P$5,G243:AK243,"&lt;&gt;"&amp;"")</f>
        <v>0</v>
      </c>
      <c r="AM243" s="130"/>
      <c r="AN243" s="132"/>
      <c r="AO243" s="158"/>
      <c r="AP243" s="143"/>
      <c r="AQ243" s="141"/>
    </row>
    <row r="244" spans="1:43" ht="20.25" hidden="1" customHeight="1" thickTop="1" x14ac:dyDescent="0.4">
      <c r="A244" s="115" t="s">
        <v>74</v>
      </c>
      <c r="B244" s="118" t="str">
        <f>AN242</f>
        <v>対象外</v>
      </c>
      <c r="C244" s="118" t="str">
        <f>AN244</f>
        <v>対象外</v>
      </c>
      <c r="E244" s="127" t="s">
        <v>8</v>
      </c>
      <c r="F244" s="31" t="s">
        <v>15</v>
      </c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89">
        <f>COUNTIFS(G240:AK240,"&gt;="&amp;H$5,G240:AK240,"&lt;="&amp;P$5,G244:AK244,"〇")</f>
        <v>0</v>
      </c>
      <c r="AM244" s="129">
        <f>IFERROR(AL245/AL244,0)</f>
        <v>0</v>
      </c>
      <c r="AN244" s="131" t="str">
        <f>IF(AND(AL244=0,AL245=0),"対象外",
IF(C241=0,"対象外",
IF(AND(C241/AL244&lt;0.285,AL245&gt;=C241),"〇",
IF(AM244&lt;0.285,"×","〇"))))</f>
        <v>対象外</v>
      </c>
      <c r="AO244" s="159" t="str">
        <f>C246</f>
        <v>対象外</v>
      </c>
      <c r="AP244" s="144" t="str">
        <f>IF(AN244="対象外","－",
IF(AN244="×","×",
IF(AND(COUNTIFS(G242:AK242,"〇",G243:AK243,"●",G244:AK244,"〇")=COUNTIFS(G243:AK243,"●",G244:AK244,"〇",G245:AK245,"●"),COUNTIF(G245:AK245,"●")&gt;0),"〇",
IF(AND(COUNTIF(G243:AK243,"●")=0,COUNTIF(G245:AK245,"●")=0,AN244="〇"),"〇","×"))))</f>
        <v>－</v>
      </c>
      <c r="AQ244" s="133" t="s">
        <v>64</v>
      </c>
    </row>
    <row r="245" spans="1:43" ht="20.25" hidden="1" customHeight="1" thickBot="1" x14ac:dyDescent="0.45">
      <c r="A245" s="115" t="s">
        <v>89</v>
      </c>
      <c r="B245" s="118"/>
      <c r="C245" s="118" t="str">
        <f>IF(C239="","",AP244)</f>
        <v/>
      </c>
      <c r="E245" s="128"/>
      <c r="F245" s="27" t="s">
        <v>18</v>
      </c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>
        <f>COUNTIFS(G240:AK240,"&gt;="&amp;H$5,G240:AK240,"&lt;="&amp;P$5,G245:AK245,"&lt;&gt;"&amp;"")</f>
        <v>0</v>
      </c>
      <c r="AM245" s="130"/>
      <c r="AN245" s="132"/>
      <c r="AO245" s="160"/>
      <c r="AP245" s="145"/>
      <c r="AQ245" s="134"/>
    </row>
    <row r="246" spans="1:43" ht="42" hidden="1" customHeight="1" thickTop="1" thickBot="1" x14ac:dyDescent="0.45">
      <c r="A246" s="119" t="s">
        <v>90</v>
      </c>
      <c r="C246" s="123" t="str">
        <f>IF(OR(C239="",AN244="対象外"),"対象外",IF(AND(COUNTIFS(G242:AK242,"〇",G243:AK243,"●",G244:AK244,"〇")=COUNTIFS(G243:AK243,"●",G244:AK244,"〇",G245:AK245,"●"),COUNTIF(G245:AK245,"●")&gt;0),"〇","×"))</f>
        <v>対象外</v>
      </c>
      <c r="E246" s="87" t="s">
        <v>27</v>
      </c>
      <c r="F246" s="82"/>
      <c r="G246" s="84"/>
      <c r="H246" s="84"/>
      <c r="I246" s="84"/>
      <c r="J246" s="84"/>
      <c r="K246" s="84"/>
      <c r="L246" s="84"/>
      <c r="M246" s="84"/>
      <c r="N246" s="84"/>
      <c r="O246" s="83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121"/>
      <c r="AL246" s="93"/>
      <c r="AM246" s="94"/>
      <c r="AN246" s="94"/>
      <c r="AO246" s="94"/>
      <c r="AP246" s="95"/>
      <c r="AQ246" s="85" t="s">
        <v>46</v>
      </c>
    </row>
    <row r="247" spans="1:43" ht="20.25" hidden="1" customHeight="1" x14ac:dyDescent="0.4">
      <c r="E247" s="76"/>
      <c r="F247" s="4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6"/>
      <c r="AL247" s="72"/>
      <c r="AM247" s="73"/>
    </row>
    <row r="248" spans="1:43" ht="20.25" hidden="1" customHeight="1" thickBot="1" x14ac:dyDescent="0.45">
      <c r="A248" s="115" t="s">
        <v>78</v>
      </c>
      <c r="B248" s="115" t="str">
        <f>IF(C248="","",IF(C239=12,B239+1,B239))</f>
        <v/>
      </c>
      <c r="C248" s="120" t="str">
        <f>IF(C239="","",IF(DATE(IF(C239=12,B239+1,B239),IF(C239=12,1,C239+1),1)&gt;P$5,"",IF(C239=12,1,C239+1)))</f>
        <v/>
      </c>
      <c r="E248" s="73" t="str">
        <f>IF(B248="","","令和"&amp;B248-2018&amp;"年"&amp;C248&amp;"月")</f>
        <v/>
      </c>
      <c r="G248" s="74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3"/>
      <c r="AL248" s="72"/>
      <c r="AM248" s="73"/>
    </row>
    <row r="249" spans="1:43" ht="20.25" hidden="1" customHeight="1" x14ac:dyDescent="0.4">
      <c r="E249" s="146"/>
      <c r="F249" s="147"/>
      <c r="G249" s="77" t="str">
        <f>IF($B248="","",DATE($B248,$C248,1))</f>
        <v/>
      </c>
      <c r="H249" s="77" t="str">
        <f>IF($B248="","",DATE($B248,$C248,2))</f>
        <v/>
      </c>
      <c r="I249" s="77" t="str">
        <f>IF($B248="","",DATE($B248,$C248,3))</f>
        <v/>
      </c>
      <c r="J249" s="77" t="str">
        <f>IF($B248="","",DATE($B248,$C248,4))</f>
        <v/>
      </c>
      <c r="K249" s="77" t="str">
        <f>IF($B248="","",DATE($B248,$C248,5))</f>
        <v/>
      </c>
      <c r="L249" s="77" t="str">
        <f>IF($B248="","",DATE($B248,$C248,6))</f>
        <v/>
      </c>
      <c r="M249" s="77" t="str">
        <f>IF($B248="","",DATE($B248,$C248,7))</f>
        <v/>
      </c>
      <c r="N249" s="77" t="str">
        <f>IF($B248="","",DATE($B248,$C248,8))</f>
        <v/>
      </c>
      <c r="O249" s="77" t="str">
        <f>IF($B248="","",DATE($B248,$C248,9))</f>
        <v/>
      </c>
      <c r="P249" s="77" t="str">
        <f>IF($B248="","",DATE($B248,$C248,10))</f>
        <v/>
      </c>
      <c r="Q249" s="77" t="str">
        <f>IF($B248="","",DATE($B248,$C248,11))</f>
        <v/>
      </c>
      <c r="R249" s="77" t="str">
        <f>IF($B248="","",DATE($B248,$C248,12))</f>
        <v/>
      </c>
      <c r="S249" s="77" t="str">
        <f>IF($B248="","",DATE($B248,$C248,13))</f>
        <v/>
      </c>
      <c r="T249" s="77" t="str">
        <f>IF($B248="","",DATE($B248,$C248,14))</f>
        <v/>
      </c>
      <c r="U249" s="77" t="str">
        <f>IF($B248="","",DATE($B248,$C248,15))</f>
        <v/>
      </c>
      <c r="V249" s="77" t="str">
        <f>IF($B248="","",DATE($B248,$C248,16))</f>
        <v/>
      </c>
      <c r="W249" s="77" t="str">
        <f>IF($B248="","",DATE($B248,$C248,17))</f>
        <v/>
      </c>
      <c r="X249" s="77" t="str">
        <f>IF($B248="","",DATE($B248,$C248,18))</f>
        <v/>
      </c>
      <c r="Y249" s="77" t="str">
        <f>IF($B248="","",DATE($B248,$C248,19))</f>
        <v/>
      </c>
      <c r="Z249" s="77" t="str">
        <f>IF($B248="","",DATE($B248,$C248,20))</f>
        <v/>
      </c>
      <c r="AA249" s="77" t="str">
        <f>IF($B248="","",DATE($B248,$C248,21))</f>
        <v/>
      </c>
      <c r="AB249" s="77" t="str">
        <f>IF($B248="","",DATE($B248,$C248,22))</f>
        <v/>
      </c>
      <c r="AC249" s="77" t="str">
        <f>IF($B248="","",DATE($B248,$C248,23))</f>
        <v/>
      </c>
      <c r="AD249" s="77" t="str">
        <f>IF($B248="","",DATE($B248,$C248,24))</f>
        <v/>
      </c>
      <c r="AE249" s="77" t="str">
        <f>IF($B248="","",DATE($B248,$C248,25))</f>
        <v/>
      </c>
      <c r="AF249" s="77" t="str">
        <f>IF($B248="","",DATE($B248,$C248,26))</f>
        <v/>
      </c>
      <c r="AG249" s="77" t="str">
        <f>IF($B248="","",DATE($B248,$C248,27))</f>
        <v/>
      </c>
      <c r="AH249" s="77" t="str">
        <f>IF($B248="","",DATE($B248,$C248,28))</f>
        <v/>
      </c>
      <c r="AI249" s="77" t="str">
        <f>IF($B248="","",IF(MONTH(DATE($B248,$C248,29))=$C248,DATE($B248,$C248,29),""))</f>
        <v/>
      </c>
      <c r="AJ249" s="77" t="str">
        <f>IF($B248="","",IF(MONTH(DATE($B248,$C248,30))=$C248,DATE($B248,$C248,30),""))</f>
        <v/>
      </c>
      <c r="AK249" s="77" t="str">
        <f>IF($B248="","",IF(MONTH(DATE($B248,$C248,31))=$C248,DATE($B248,$C248,31),""))</f>
        <v/>
      </c>
      <c r="AL249" s="150" t="s">
        <v>16</v>
      </c>
      <c r="AM249" s="150" t="s">
        <v>11</v>
      </c>
      <c r="AN249" s="152" t="s">
        <v>83</v>
      </c>
      <c r="AO249" s="155" t="s">
        <v>93</v>
      </c>
      <c r="AP249" s="153" t="s">
        <v>82</v>
      </c>
      <c r="AQ249" s="135" t="s">
        <v>27</v>
      </c>
    </row>
    <row r="250" spans="1:43" ht="20.25" hidden="1" customHeight="1" thickBot="1" x14ac:dyDescent="0.45">
      <c r="A250" s="115" t="s">
        <v>75</v>
      </c>
      <c r="B250" s="115">
        <f>COUNTIFS(G249:AK249,"&gt;="&amp;H$5,G249:AK249,"&lt;="&amp;P$5,G250:AK250,"土",G251:AK251,"〇")+COUNTIFS(G249:AK249,"&gt;="&amp;H$5,G249:AK249,"&lt;="&amp;P$5,G250:AK250,"日",G251:AK251,"〇")</f>
        <v>0</v>
      </c>
      <c r="C250" s="115">
        <f>COUNTIFS(G249:AK249,"&gt;="&amp;H$5,G249:AK249,"&lt;="&amp;P$5,G250:AK250,"土",G253:AK253,"〇")+COUNTIFS(G249:AK249,"&gt;="&amp;H$5,G249:AK249,"&lt;="&amp;P$5,G250:AK250,"日",G253:AK253,"〇")</f>
        <v>0</v>
      </c>
      <c r="E250" s="148"/>
      <c r="F250" s="149"/>
      <c r="G250" s="81" t="str">
        <f>IFERROR(IF(WEEKDAY(G249,1)=1,"日",IF(WEEKDAY(G249,1)=2,"月",IF(WEEKDAY(G249,1)=3,"火",IF(WEEKDAY(G249,1)=4,"水",IF(WEEKDAY(G249,1)=5,"木",IF(WEEKDAY(G249,1)=6,"金","土")))))),"")</f>
        <v/>
      </c>
      <c r="H250" s="81" t="str">
        <f t="shared" ref="H250:N250" si="51">IFERROR(IF(WEEKDAY(H249,1)=1,"日",IF(WEEKDAY(H249,1)=2,"月",IF(WEEKDAY(H249,1)=3,"火",IF(WEEKDAY(H249,1)=4,"水",IF(WEEKDAY(H249,1)=5,"木",IF(WEEKDAY(H249,1)=6,"金","土")))))),"")</f>
        <v/>
      </c>
      <c r="I250" s="81" t="str">
        <f t="shared" si="51"/>
        <v/>
      </c>
      <c r="J250" s="81" t="str">
        <f t="shared" si="51"/>
        <v/>
      </c>
      <c r="K250" s="81" t="str">
        <f t="shared" si="51"/>
        <v/>
      </c>
      <c r="L250" s="81" t="str">
        <f t="shared" si="51"/>
        <v/>
      </c>
      <c r="M250" s="81" t="str">
        <f t="shared" si="51"/>
        <v/>
      </c>
      <c r="N250" s="81" t="str">
        <f t="shared" si="51"/>
        <v/>
      </c>
      <c r="O250" s="81" t="str">
        <f>IFERROR(IF(WEEKDAY(O249,1)=1,"日",IF(WEEKDAY(O249,1)=2,"月",IF(WEEKDAY(O249,1)=3,"火",IF(WEEKDAY(O249,1)=4,"水",IF(WEEKDAY(O249,1)=5,"木",IF(WEEKDAY(O249,1)=6,"金","土")))))),"")</f>
        <v/>
      </c>
      <c r="P250" s="81" t="str">
        <f t="shared" ref="P250:AK250" si="52">IFERROR(IF(WEEKDAY(P249,1)=1,"日",IF(WEEKDAY(P249,1)=2,"月",IF(WEEKDAY(P249,1)=3,"火",IF(WEEKDAY(P249,1)=4,"水",IF(WEEKDAY(P249,1)=5,"木",IF(WEEKDAY(P249,1)=6,"金","土")))))),"")</f>
        <v/>
      </c>
      <c r="Q250" s="81" t="str">
        <f t="shared" si="52"/>
        <v/>
      </c>
      <c r="R250" s="81" t="str">
        <f t="shared" si="52"/>
        <v/>
      </c>
      <c r="S250" s="81" t="str">
        <f t="shared" si="52"/>
        <v/>
      </c>
      <c r="T250" s="81" t="str">
        <f t="shared" si="52"/>
        <v/>
      </c>
      <c r="U250" s="81" t="str">
        <f t="shared" si="52"/>
        <v/>
      </c>
      <c r="V250" s="81" t="str">
        <f t="shared" si="52"/>
        <v/>
      </c>
      <c r="W250" s="81" t="str">
        <f t="shared" si="52"/>
        <v/>
      </c>
      <c r="X250" s="81" t="str">
        <f t="shared" si="52"/>
        <v/>
      </c>
      <c r="Y250" s="81" t="str">
        <f t="shared" si="52"/>
        <v/>
      </c>
      <c r="Z250" s="81" t="str">
        <f t="shared" si="52"/>
        <v/>
      </c>
      <c r="AA250" s="81" t="str">
        <f t="shared" si="52"/>
        <v/>
      </c>
      <c r="AB250" s="81" t="str">
        <f t="shared" si="52"/>
        <v/>
      </c>
      <c r="AC250" s="81" t="str">
        <f t="shared" si="52"/>
        <v/>
      </c>
      <c r="AD250" s="81" t="str">
        <f t="shared" si="52"/>
        <v/>
      </c>
      <c r="AE250" s="81" t="str">
        <f t="shared" si="52"/>
        <v/>
      </c>
      <c r="AF250" s="81" t="str">
        <f t="shared" si="52"/>
        <v/>
      </c>
      <c r="AG250" s="81" t="str">
        <f t="shared" si="52"/>
        <v/>
      </c>
      <c r="AH250" s="81" t="str">
        <f t="shared" si="52"/>
        <v/>
      </c>
      <c r="AI250" s="81" t="str">
        <f t="shared" si="52"/>
        <v/>
      </c>
      <c r="AJ250" s="81" t="str">
        <f t="shared" si="52"/>
        <v/>
      </c>
      <c r="AK250" s="81" t="str">
        <f t="shared" si="52"/>
        <v/>
      </c>
      <c r="AL250" s="151"/>
      <c r="AM250" s="151"/>
      <c r="AN250" s="151"/>
      <c r="AO250" s="156"/>
      <c r="AP250" s="154"/>
      <c r="AQ250" s="136"/>
    </row>
    <row r="251" spans="1:43" ht="20.25" hidden="1" customHeight="1" x14ac:dyDescent="0.4">
      <c r="A251" s="115" t="s">
        <v>80</v>
      </c>
      <c r="B251" s="117">
        <f>AL251</f>
        <v>0</v>
      </c>
      <c r="C251" s="117">
        <f>AL253</f>
        <v>0</v>
      </c>
      <c r="E251" s="137" t="s">
        <v>7</v>
      </c>
      <c r="F251" s="98" t="s">
        <v>15</v>
      </c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/>
      <c r="AK251" s="124"/>
      <c r="AL251" s="77">
        <f>COUNTIFS(G249:AK249,"&gt;="&amp;H$5,G249:AK249,"&lt;="&amp;P$5,G251:AK251,"〇")</f>
        <v>0</v>
      </c>
      <c r="AM251" s="138">
        <f>IFERROR(AL252/AL251,0)</f>
        <v>0</v>
      </c>
      <c r="AN251" s="139" t="str">
        <f>IF(AND(AL251=0,AL252=0),"対象外",
IF(B250=0,"対象外",
IF(AND(B250/AL251&lt;0.285,AL252&gt;=B250),"〇",
IF(AM251&lt;0.285,"×","〇"))))</f>
        <v>対象外</v>
      </c>
      <c r="AO251" s="157"/>
      <c r="AP251" s="142"/>
      <c r="AQ251" s="140" t="s">
        <v>100</v>
      </c>
    </row>
    <row r="252" spans="1:43" ht="20.25" hidden="1" customHeight="1" thickBot="1" x14ac:dyDescent="0.45">
      <c r="A252" s="115" t="s">
        <v>81</v>
      </c>
      <c r="B252" s="115">
        <f>AL252</f>
        <v>0</v>
      </c>
      <c r="C252" s="115">
        <f>AL254</f>
        <v>0</v>
      </c>
      <c r="E252" s="128"/>
      <c r="F252" s="27" t="s">
        <v>18</v>
      </c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>
        <f>COUNTIFS(G249:AK249,"&gt;="&amp;H$5,G249:AK249,"&lt;="&amp;P$5,G252:AK252,"&lt;&gt;"&amp;"")</f>
        <v>0</v>
      </c>
      <c r="AM252" s="130"/>
      <c r="AN252" s="132"/>
      <c r="AO252" s="158"/>
      <c r="AP252" s="143"/>
      <c r="AQ252" s="141"/>
    </row>
    <row r="253" spans="1:43" ht="20.25" hidden="1" customHeight="1" thickTop="1" x14ac:dyDescent="0.4">
      <c r="A253" s="115" t="s">
        <v>74</v>
      </c>
      <c r="B253" s="118" t="str">
        <f>AN251</f>
        <v>対象外</v>
      </c>
      <c r="C253" s="118" t="str">
        <f>AN253</f>
        <v>対象外</v>
      </c>
      <c r="E253" s="127" t="s">
        <v>8</v>
      </c>
      <c r="F253" s="31" t="s">
        <v>15</v>
      </c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89">
        <f>COUNTIFS(G249:AK249,"&gt;="&amp;H$5,G249:AK249,"&lt;="&amp;P$5,G253:AK253,"〇")</f>
        <v>0</v>
      </c>
      <c r="AM253" s="129">
        <f>IFERROR(AL254/AL253,0)</f>
        <v>0</v>
      </c>
      <c r="AN253" s="131" t="str">
        <f>IF(AND(AL253=0,AL254=0),"対象外",
IF(C250=0,"対象外",
IF(AND(C250/AL253&lt;0.285,AL254&gt;=C250),"〇",
IF(AM253&lt;0.285,"×","〇"))))</f>
        <v>対象外</v>
      </c>
      <c r="AO253" s="159" t="str">
        <f>C255</f>
        <v>対象外</v>
      </c>
      <c r="AP253" s="144" t="str">
        <f>IF(AN253="対象外","－",
IF(AN253="×","×",
IF(AND(COUNTIFS(G251:AK251,"〇",G252:AK252,"●",G253:AK253,"〇")=COUNTIFS(G252:AK252,"●",G253:AK253,"〇",G254:AK254,"●"),COUNTIF(G254:AK254,"●")&gt;0),"〇",
IF(AND(COUNTIF(G252:AK252,"●")=0,COUNTIF(G254:AK254,"●")=0,AN253="〇"),"〇","×"))))</f>
        <v>－</v>
      </c>
      <c r="AQ253" s="133" t="s">
        <v>64</v>
      </c>
    </row>
    <row r="254" spans="1:43" ht="20.25" hidden="1" customHeight="1" thickBot="1" x14ac:dyDescent="0.45">
      <c r="A254" s="115" t="s">
        <v>89</v>
      </c>
      <c r="B254" s="118"/>
      <c r="C254" s="118" t="str">
        <f>IF(C248="","",AP253)</f>
        <v/>
      </c>
      <c r="E254" s="128"/>
      <c r="F254" s="27" t="s">
        <v>18</v>
      </c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>
        <f>COUNTIFS(G249:AK249,"&gt;="&amp;H$5,G249:AK249,"&lt;="&amp;P$5,G254:AK254,"&lt;&gt;"&amp;"")</f>
        <v>0</v>
      </c>
      <c r="AM254" s="130"/>
      <c r="AN254" s="132"/>
      <c r="AO254" s="160"/>
      <c r="AP254" s="145"/>
      <c r="AQ254" s="134"/>
    </row>
    <row r="255" spans="1:43" ht="42" hidden="1" customHeight="1" thickTop="1" thickBot="1" x14ac:dyDescent="0.45">
      <c r="A255" s="119" t="s">
        <v>90</v>
      </c>
      <c r="C255" s="123" t="str">
        <f>IF(OR(C248="",AN253="対象外"),"対象外",IF(AND(COUNTIFS(G251:AK251,"〇",G252:AK252,"●",G253:AK253,"〇")=COUNTIFS(G252:AK252,"●",G253:AK253,"〇",G254:AK254,"●"),COUNTIF(G254:AK254,"●")&gt;0),"〇","×"))</f>
        <v>対象外</v>
      </c>
      <c r="E255" s="87" t="s">
        <v>27</v>
      </c>
      <c r="F255" s="82"/>
      <c r="G255" s="84"/>
      <c r="H255" s="84"/>
      <c r="I255" s="84"/>
      <c r="J255" s="84"/>
      <c r="K255" s="84"/>
      <c r="L255" s="84"/>
      <c r="M255" s="84"/>
      <c r="N255" s="84"/>
      <c r="O255" s="83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121"/>
      <c r="AL255" s="93"/>
      <c r="AM255" s="94"/>
      <c r="AN255" s="94"/>
      <c r="AO255" s="94"/>
      <c r="AP255" s="95"/>
      <c r="AQ255" s="85" t="s">
        <v>46</v>
      </c>
    </row>
    <row r="256" spans="1:43" ht="20.25" hidden="1" customHeight="1" x14ac:dyDescent="0.4">
      <c r="E256" s="76"/>
      <c r="F256" s="4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6"/>
      <c r="AL256" s="72"/>
      <c r="AM256" s="73"/>
    </row>
    <row r="257" spans="1:43" ht="20.25" hidden="1" customHeight="1" thickBot="1" x14ac:dyDescent="0.45">
      <c r="A257" s="115" t="s">
        <v>78</v>
      </c>
      <c r="B257" s="115" t="str">
        <f>IF(C257="","",IF(C248=12,B248+1,B248))</f>
        <v/>
      </c>
      <c r="C257" s="120" t="str">
        <f>IF(C248="","",IF(DATE(IF(C248=12,B248+1,B248),IF(C248=12,1,C248+1),1)&gt;P$5,"",IF(C248=12,1,C248+1)))</f>
        <v/>
      </c>
      <c r="E257" s="73" t="str">
        <f>IF(B257="","","令和"&amp;B257-2018&amp;"年"&amp;C257&amp;"月")</f>
        <v/>
      </c>
      <c r="G257" s="74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3"/>
      <c r="AL257" s="72"/>
      <c r="AM257" s="73"/>
    </row>
    <row r="258" spans="1:43" ht="20.25" hidden="1" customHeight="1" x14ac:dyDescent="0.4">
      <c r="E258" s="146"/>
      <c r="F258" s="147"/>
      <c r="G258" s="77" t="str">
        <f>IF($B257="","",DATE($B257,$C257,1))</f>
        <v/>
      </c>
      <c r="H258" s="77" t="str">
        <f>IF($B257="","",DATE($B257,$C257,2))</f>
        <v/>
      </c>
      <c r="I258" s="77" t="str">
        <f>IF($B257="","",DATE($B257,$C257,3))</f>
        <v/>
      </c>
      <c r="J258" s="77" t="str">
        <f>IF($B257="","",DATE($B257,$C257,4))</f>
        <v/>
      </c>
      <c r="K258" s="77" t="str">
        <f>IF($B257="","",DATE($B257,$C257,5))</f>
        <v/>
      </c>
      <c r="L258" s="77" t="str">
        <f>IF($B257="","",DATE($B257,$C257,6))</f>
        <v/>
      </c>
      <c r="M258" s="77" t="str">
        <f>IF($B257="","",DATE($B257,$C257,7))</f>
        <v/>
      </c>
      <c r="N258" s="77" t="str">
        <f>IF($B257="","",DATE($B257,$C257,8))</f>
        <v/>
      </c>
      <c r="O258" s="77" t="str">
        <f>IF($B257="","",DATE($B257,$C257,9))</f>
        <v/>
      </c>
      <c r="P258" s="77" t="str">
        <f>IF($B257="","",DATE($B257,$C257,10))</f>
        <v/>
      </c>
      <c r="Q258" s="77" t="str">
        <f>IF($B257="","",DATE($B257,$C257,11))</f>
        <v/>
      </c>
      <c r="R258" s="77" t="str">
        <f>IF($B257="","",DATE($B257,$C257,12))</f>
        <v/>
      </c>
      <c r="S258" s="77" t="str">
        <f>IF($B257="","",DATE($B257,$C257,13))</f>
        <v/>
      </c>
      <c r="T258" s="77" t="str">
        <f>IF($B257="","",DATE($B257,$C257,14))</f>
        <v/>
      </c>
      <c r="U258" s="77" t="str">
        <f>IF($B257="","",DATE($B257,$C257,15))</f>
        <v/>
      </c>
      <c r="V258" s="77" t="str">
        <f>IF($B257="","",DATE($B257,$C257,16))</f>
        <v/>
      </c>
      <c r="W258" s="77" t="str">
        <f>IF($B257="","",DATE($B257,$C257,17))</f>
        <v/>
      </c>
      <c r="X258" s="77" t="str">
        <f>IF($B257="","",DATE($B257,$C257,18))</f>
        <v/>
      </c>
      <c r="Y258" s="77" t="str">
        <f>IF($B257="","",DATE($B257,$C257,19))</f>
        <v/>
      </c>
      <c r="Z258" s="77" t="str">
        <f>IF($B257="","",DATE($B257,$C257,20))</f>
        <v/>
      </c>
      <c r="AA258" s="77" t="str">
        <f>IF($B257="","",DATE($B257,$C257,21))</f>
        <v/>
      </c>
      <c r="AB258" s="77" t="str">
        <f>IF($B257="","",DATE($B257,$C257,22))</f>
        <v/>
      </c>
      <c r="AC258" s="77" t="str">
        <f>IF($B257="","",DATE($B257,$C257,23))</f>
        <v/>
      </c>
      <c r="AD258" s="77" t="str">
        <f>IF($B257="","",DATE($B257,$C257,24))</f>
        <v/>
      </c>
      <c r="AE258" s="77" t="str">
        <f>IF($B257="","",DATE($B257,$C257,25))</f>
        <v/>
      </c>
      <c r="AF258" s="77" t="str">
        <f>IF($B257="","",DATE($B257,$C257,26))</f>
        <v/>
      </c>
      <c r="AG258" s="77" t="str">
        <f>IF($B257="","",DATE($B257,$C257,27))</f>
        <v/>
      </c>
      <c r="AH258" s="77" t="str">
        <f>IF($B257="","",DATE($B257,$C257,28))</f>
        <v/>
      </c>
      <c r="AI258" s="77" t="str">
        <f>IF($B257="","",IF(MONTH(DATE($B257,$C257,29))=$C257,DATE($B257,$C257,29),""))</f>
        <v/>
      </c>
      <c r="AJ258" s="77" t="str">
        <f>IF($B257="","",IF(MONTH(DATE($B257,$C257,30))=$C257,DATE($B257,$C257,30),""))</f>
        <v/>
      </c>
      <c r="AK258" s="77" t="str">
        <f>IF($B257="","",IF(MONTH(DATE($B257,$C257,31))=$C257,DATE($B257,$C257,31),""))</f>
        <v/>
      </c>
      <c r="AL258" s="150" t="s">
        <v>16</v>
      </c>
      <c r="AM258" s="150" t="s">
        <v>11</v>
      </c>
      <c r="AN258" s="152" t="s">
        <v>83</v>
      </c>
      <c r="AO258" s="155" t="s">
        <v>93</v>
      </c>
      <c r="AP258" s="153" t="s">
        <v>82</v>
      </c>
      <c r="AQ258" s="135" t="s">
        <v>27</v>
      </c>
    </row>
    <row r="259" spans="1:43" ht="20.25" hidden="1" customHeight="1" thickBot="1" x14ac:dyDescent="0.45">
      <c r="A259" s="115" t="s">
        <v>75</v>
      </c>
      <c r="B259" s="115">
        <f>COUNTIFS(G258:AK258,"&gt;="&amp;H$5,G258:AK258,"&lt;="&amp;P$5,G259:AK259,"土",G260:AK260,"〇")+COUNTIFS(G258:AK258,"&gt;="&amp;H$5,G258:AK258,"&lt;="&amp;P$5,G259:AK259,"日",G260:AK260,"〇")</f>
        <v>0</v>
      </c>
      <c r="C259" s="115">
        <f>COUNTIFS(G258:AK258,"&gt;="&amp;H$5,G258:AK258,"&lt;="&amp;P$5,G259:AK259,"土",G262:AK262,"〇")+COUNTIFS(G258:AK258,"&gt;="&amp;H$5,G258:AK258,"&lt;="&amp;P$5,G259:AK259,"日",G262:AK262,"〇")</f>
        <v>0</v>
      </c>
      <c r="E259" s="148"/>
      <c r="F259" s="149"/>
      <c r="G259" s="81" t="str">
        <f>IFERROR(IF(WEEKDAY(G258,1)=1,"日",IF(WEEKDAY(G258,1)=2,"月",IF(WEEKDAY(G258,1)=3,"火",IF(WEEKDAY(G258,1)=4,"水",IF(WEEKDAY(G258,1)=5,"木",IF(WEEKDAY(G258,1)=6,"金","土")))))),"")</f>
        <v/>
      </c>
      <c r="H259" s="81" t="str">
        <f t="shared" ref="H259:N259" si="53">IFERROR(IF(WEEKDAY(H258,1)=1,"日",IF(WEEKDAY(H258,1)=2,"月",IF(WEEKDAY(H258,1)=3,"火",IF(WEEKDAY(H258,1)=4,"水",IF(WEEKDAY(H258,1)=5,"木",IF(WEEKDAY(H258,1)=6,"金","土")))))),"")</f>
        <v/>
      </c>
      <c r="I259" s="81" t="str">
        <f t="shared" si="53"/>
        <v/>
      </c>
      <c r="J259" s="81" t="str">
        <f t="shared" si="53"/>
        <v/>
      </c>
      <c r="K259" s="81" t="str">
        <f t="shared" si="53"/>
        <v/>
      </c>
      <c r="L259" s="81" t="str">
        <f t="shared" si="53"/>
        <v/>
      </c>
      <c r="M259" s="81" t="str">
        <f t="shared" si="53"/>
        <v/>
      </c>
      <c r="N259" s="81" t="str">
        <f t="shared" si="53"/>
        <v/>
      </c>
      <c r="O259" s="81" t="str">
        <f>IFERROR(IF(WEEKDAY(O258,1)=1,"日",IF(WEEKDAY(O258,1)=2,"月",IF(WEEKDAY(O258,1)=3,"火",IF(WEEKDAY(O258,1)=4,"水",IF(WEEKDAY(O258,1)=5,"木",IF(WEEKDAY(O258,1)=6,"金","土")))))),"")</f>
        <v/>
      </c>
      <c r="P259" s="81" t="str">
        <f t="shared" ref="P259:AK259" si="54">IFERROR(IF(WEEKDAY(P258,1)=1,"日",IF(WEEKDAY(P258,1)=2,"月",IF(WEEKDAY(P258,1)=3,"火",IF(WEEKDAY(P258,1)=4,"水",IF(WEEKDAY(P258,1)=5,"木",IF(WEEKDAY(P258,1)=6,"金","土")))))),"")</f>
        <v/>
      </c>
      <c r="Q259" s="81" t="str">
        <f t="shared" si="54"/>
        <v/>
      </c>
      <c r="R259" s="81" t="str">
        <f t="shared" si="54"/>
        <v/>
      </c>
      <c r="S259" s="81" t="str">
        <f t="shared" si="54"/>
        <v/>
      </c>
      <c r="T259" s="81" t="str">
        <f t="shared" si="54"/>
        <v/>
      </c>
      <c r="U259" s="81" t="str">
        <f t="shared" si="54"/>
        <v/>
      </c>
      <c r="V259" s="81" t="str">
        <f t="shared" si="54"/>
        <v/>
      </c>
      <c r="W259" s="81" t="str">
        <f t="shared" si="54"/>
        <v/>
      </c>
      <c r="X259" s="81" t="str">
        <f t="shared" si="54"/>
        <v/>
      </c>
      <c r="Y259" s="81" t="str">
        <f t="shared" si="54"/>
        <v/>
      </c>
      <c r="Z259" s="81" t="str">
        <f t="shared" si="54"/>
        <v/>
      </c>
      <c r="AA259" s="81" t="str">
        <f t="shared" si="54"/>
        <v/>
      </c>
      <c r="AB259" s="81" t="str">
        <f t="shared" si="54"/>
        <v/>
      </c>
      <c r="AC259" s="81" t="str">
        <f t="shared" si="54"/>
        <v/>
      </c>
      <c r="AD259" s="81" t="str">
        <f t="shared" si="54"/>
        <v/>
      </c>
      <c r="AE259" s="81" t="str">
        <f t="shared" si="54"/>
        <v/>
      </c>
      <c r="AF259" s="81" t="str">
        <f t="shared" si="54"/>
        <v/>
      </c>
      <c r="AG259" s="81" t="str">
        <f t="shared" si="54"/>
        <v/>
      </c>
      <c r="AH259" s="81" t="str">
        <f t="shared" si="54"/>
        <v/>
      </c>
      <c r="AI259" s="81" t="str">
        <f t="shared" si="54"/>
        <v/>
      </c>
      <c r="AJ259" s="81" t="str">
        <f t="shared" si="54"/>
        <v/>
      </c>
      <c r="AK259" s="81" t="str">
        <f t="shared" si="54"/>
        <v/>
      </c>
      <c r="AL259" s="151"/>
      <c r="AM259" s="151"/>
      <c r="AN259" s="151"/>
      <c r="AO259" s="156"/>
      <c r="AP259" s="154"/>
      <c r="AQ259" s="136"/>
    </row>
    <row r="260" spans="1:43" ht="20.25" hidden="1" customHeight="1" x14ac:dyDescent="0.4">
      <c r="A260" s="115" t="s">
        <v>80</v>
      </c>
      <c r="B260" s="117">
        <f>AL260</f>
        <v>0</v>
      </c>
      <c r="C260" s="117">
        <f>AL262</f>
        <v>0</v>
      </c>
      <c r="E260" s="137" t="s">
        <v>7</v>
      </c>
      <c r="F260" s="98" t="s">
        <v>15</v>
      </c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  <c r="AH260" s="124"/>
      <c r="AI260" s="124"/>
      <c r="AJ260" s="124"/>
      <c r="AK260" s="124"/>
      <c r="AL260" s="77">
        <f>COUNTIFS(G258:AK258,"&gt;="&amp;H$5,G258:AK258,"&lt;="&amp;P$5,G260:AK260,"〇")</f>
        <v>0</v>
      </c>
      <c r="AM260" s="138">
        <f>IFERROR(AL261/AL260,0)</f>
        <v>0</v>
      </c>
      <c r="AN260" s="139" t="str">
        <f>IF(AND(AL260=0,AL261=0),"対象外",
IF(B259=0,"対象外",
IF(AND(B259/AL260&lt;0.285,AL261&gt;=B259),"〇",
IF(AM260&lt;0.285,"×","〇"))))</f>
        <v>対象外</v>
      </c>
      <c r="AO260" s="157"/>
      <c r="AP260" s="142"/>
      <c r="AQ260" s="140" t="s">
        <v>100</v>
      </c>
    </row>
    <row r="261" spans="1:43" ht="20.25" hidden="1" customHeight="1" thickBot="1" x14ac:dyDescent="0.45">
      <c r="A261" s="115" t="s">
        <v>81</v>
      </c>
      <c r="B261" s="115">
        <f>AL261</f>
        <v>0</v>
      </c>
      <c r="C261" s="115">
        <f>AL263</f>
        <v>0</v>
      </c>
      <c r="E261" s="128"/>
      <c r="F261" s="27" t="s">
        <v>18</v>
      </c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>
        <f>COUNTIFS(G258:AK258,"&gt;="&amp;H$5,G258:AK258,"&lt;="&amp;P$5,G261:AK261,"&lt;&gt;"&amp;"")</f>
        <v>0</v>
      </c>
      <c r="AM261" s="130"/>
      <c r="AN261" s="132"/>
      <c r="AO261" s="158"/>
      <c r="AP261" s="143"/>
      <c r="AQ261" s="141"/>
    </row>
    <row r="262" spans="1:43" ht="20.25" hidden="1" customHeight="1" thickTop="1" x14ac:dyDescent="0.4">
      <c r="A262" s="115" t="s">
        <v>74</v>
      </c>
      <c r="B262" s="118" t="str">
        <f>AN260</f>
        <v>対象外</v>
      </c>
      <c r="C262" s="118" t="str">
        <f>AN262</f>
        <v>対象外</v>
      </c>
      <c r="E262" s="127" t="s">
        <v>8</v>
      </c>
      <c r="F262" s="31" t="s">
        <v>15</v>
      </c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  <c r="AL262" s="89">
        <f>COUNTIFS(G258:AK258,"&gt;="&amp;H$5,G258:AK258,"&lt;="&amp;P$5,G262:AK262,"〇")</f>
        <v>0</v>
      </c>
      <c r="AM262" s="129">
        <f>IFERROR(AL263/AL262,0)</f>
        <v>0</v>
      </c>
      <c r="AN262" s="131" t="str">
        <f>IF(AND(AL262=0,AL263=0),"対象外",
IF(C259=0,"対象外",
IF(AND(C259/AL262&lt;0.285,AL263&gt;=C259),"〇",
IF(AM262&lt;0.285,"×","〇"))))</f>
        <v>対象外</v>
      </c>
      <c r="AO262" s="159" t="str">
        <f>C264</f>
        <v>対象外</v>
      </c>
      <c r="AP262" s="144" t="str">
        <f>IF(AN262="対象外","－",
IF(AN262="×","×",
IF(AND(COUNTIFS(G260:AK260,"〇",G261:AK261,"●",G262:AK262,"〇")=COUNTIFS(G261:AK261,"●",G262:AK262,"〇",G263:AK263,"●"),COUNTIF(G263:AK263,"●")&gt;0),"〇",
IF(AND(COUNTIF(G261:AK261,"●")=0,COUNTIF(G263:AK263,"●")=0,AN262="〇"),"〇","×"))))</f>
        <v>－</v>
      </c>
      <c r="AQ262" s="133" t="s">
        <v>64</v>
      </c>
    </row>
    <row r="263" spans="1:43" ht="20.25" hidden="1" customHeight="1" thickBot="1" x14ac:dyDescent="0.45">
      <c r="A263" s="115" t="s">
        <v>89</v>
      </c>
      <c r="B263" s="118"/>
      <c r="C263" s="118" t="str">
        <f>IF(C257="","",AP262)</f>
        <v/>
      </c>
      <c r="E263" s="128"/>
      <c r="F263" s="27" t="s">
        <v>18</v>
      </c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>
        <f>COUNTIFS(G258:AK258,"&gt;="&amp;H$5,G258:AK258,"&lt;="&amp;P$5,G263:AK263,"&lt;&gt;"&amp;"")</f>
        <v>0</v>
      </c>
      <c r="AM263" s="130"/>
      <c r="AN263" s="132"/>
      <c r="AO263" s="160"/>
      <c r="AP263" s="145"/>
      <c r="AQ263" s="134"/>
    </row>
    <row r="264" spans="1:43" ht="42" hidden="1" customHeight="1" thickTop="1" thickBot="1" x14ac:dyDescent="0.45">
      <c r="A264" s="119" t="s">
        <v>90</v>
      </c>
      <c r="C264" s="123" t="str">
        <f>IF(OR(C257="",AN262="対象外"),"対象外",IF(AND(COUNTIFS(G260:AK260,"〇",G261:AK261,"●",G262:AK262,"〇")=COUNTIFS(G261:AK261,"●",G262:AK262,"〇",G263:AK263,"●"),COUNTIF(G263:AK263,"●")&gt;0),"〇","×"))</f>
        <v>対象外</v>
      </c>
      <c r="E264" s="87" t="s">
        <v>27</v>
      </c>
      <c r="F264" s="82"/>
      <c r="G264" s="84"/>
      <c r="H264" s="84"/>
      <c r="I264" s="84"/>
      <c r="J264" s="84"/>
      <c r="K264" s="84"/>
      <c r="L264" s="84"/>
      <c r="M264" s="84"/>
      <c r="N264" s="84"/>
      <c r="O264" s="83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121"/>
      <c r="AL264" s="93"/>
      <c r="AM264" s="94"/>
      <c r="AN264" s="94"/>
      <c r="AO264" s="94"/>
      <c r="AP264" s="95"/>
      <c r="AQ264" s="85" t="s">
        <v>46</v>
      </c>
    </row>
    <row r="265" spans="1:43" ht="20.25" hidden="1" customHeight="1" x14ac:dyDescent="0.4">
      <c r="E265" s="76"/>
      <c r="F265" s="4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6"/>
      <c r="AL265" s="72"/>
      <c r="AM265" s="73"/>
    </row>
    <row r="266" spans="1:43" ht="20.25" hidden="1" customHeight="1" thickBot="1" x14ac:dyDescent="0.45">
      <c r="A266" s="115" t="s">
        <v>78</v>
      </c>
      <c r="B266" s="115" t="str">
        <f>IF(C266="","",IF(C257=12,B257+1,B257))</f>
        <v/>
      </c>
      <c r="C266" s="120" t="str">
        <f>IF(C257="","",IF(DATE(IF(C257=12,B257+1,B257),IF(C257=12,1,C257+1),1)&gt;P$5,"",IF(C257=12,1,C257+1)))</f>
        <v/>
      </c>
      <c r="E266" s="73" t="str">
        <f>IF(B266="","","令和"&amp;B266-2018&amp;"年"&amp;C266&amp;"月")</f>
        <v/>
      </c>
      <c r="G266" s="74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3"/>
      <c r="AL266" s="72"/>
      <c r="AM266" s="73"/>
    </row>
    <row r="267" spans="1:43" ht="20.25" hidden="1" customHeight="1" x14ac:dyDescent="0.4">
      <c r="E267" s="146"/>
      <c r="F267" s="147"/>
      <c r="G267" s="77" t="str">
        <f>IF($B266="","",DATE($B266,$C266,1))</f>
        <v/>
      </c>
      <c r="H267" s="77" t="str">
        <f>IF($B266="","",DATE($B266,$C266,2))</f>
        <v/>
      </c>
      <c r="I267" s="77" t="str">
        <f>IF($B266="","",DATE($B266,$C266,3))</f>
        <v/>
      </c>
      <c r="J267" s="77" t="str">
        <f>IF($B266="","",DATE($B266,$C266,4))</f>
        <v/>
      </c>
      <c r="K267" s="77" t="str">
        <f>IF($B266="","",DATE($B266,$C266,5))</f>
        <v/>
      </c>
      <c r="L267" s="77" t="str">
        <f>IF($B266="","",DATE($B266,$C266,6))</f>
        <v/>
      </c>
      <c r="M267" s="77" t="str">
        <f>IF($B266="","",DATE($B266,$C266,7))</f>
        <v/>
      </c>
      <c r="N267" s="77" t="str">
        <f>IF($B266="","",DATE($B266,$C266,8))</f>
        <v/>
      </c>
      <c r="O267" s="77" t="str">
        <f>IF($B266="","",DATE($B266,$C266,9))</f>
        <v/>
      </c>
      <c r="P267" s="77" t="str">
        <f>IF($B266="","",DATE($B266,$C266,10))</f>
        <v/>
      </c>
      <c r="Q267" s="77" t="str">
        <f>IF($B266="","",DATE($B266,$C266,11))</f>
        <v/>
      </c>
      <c r="R267" s="77" t="str">
        <f>IF($B266="","",DATE($B266,$C266,12))</f>
        <v/>
      </c>
      <c r="S267" s="77" t="str">
        <f>IF($B266="","",DATE($B266,$C266,13))</f>
        <v/>
      </c>
      <c r="T267" s="77" t="str">
        <f>IF($B266="","",DATE($B266,$C266,14))</f>
        <v/>
      </c>
      <c r="U267" s="77" t="str">
        <f>IF($B266="","",DATE($B266,$C266,15))</f>
        <v/>
      </c>
      <c r="V267" s="77" t="str">
        <f>IF($B266="","",DATE($B266,$C266,16))</f>
        <v/>
      </c>
      <c r="W267" s="77" t="str">
        <f>IF($B266="","",DATE($B266,$C266,17))</f>
        <v/>
      </c>
      <c r="X267" s="77" t="str">
        <f>IF($B266="","",DATE($B266,$C266,18))</f>
        <v/>
      </c>
      <c r="Y267" s="77" t="str">
        <f>IF($B266="","",DATE($B266,$C266,19))</f>
        <v/>
      </c>
      <c r="Z267" s="77" t="str">
        <f>IF($B266="","",DATE($B266,$C266,20))</f>
        <v/>
      </c>
      <c r="AA267" s="77" t="str">
        <f>IF($B266="","",DATE($B266,$C266,21))</f>
        <v/>
      </c>
      <c r="AB267" s="77" t="str">
        <f>IF($B266="","",DATE($B266,$C266,22))</f>
        <v/>
      </c>
      <c r="AC267" s="77" t="str">
        <f>IF($B266="","",DATE($B266,$C266,23))</f>
        <v/>
      </c>
      <c r="AD267" s="77" t="str">
        <f>IF($B266="","",DATE($B266,$C266,24))</f>
        <v/>
      </c>
      <c r="AE267" s="77" t="str">
        <f>IF($B266="","",DATE($B266,$C266,25))</f>
        <v/>
      </c>
      <c r="AF267" s="77" t="str">
        <f>IF($B266="","",DATE($B266,$C266,26))</f>
        <v/>
      </c>
      <c r="AG267" s="77" t="str">
        <f>IF($B266="","",DATE($B266,$C266,27))</f>
        <v/>
      </c>
      <c r="AH267" s="77" t="str">
        <f>IF($B266="","",DATE($B266,$C266,28))</f>
        <v/>
      </c>
      <c r="AI267" s="77" t="str">
        <f>IF($B266="","",IF(MONTH(DATE($B266,$C266,29))=$C266,DATE($B266,$C266,29),""))</f>
        <v/>
      </c>
      <c r="AJ267" s="77" t="str">
        <f>IF($B266="","",IF(MONTH(DATE($B266,$C266,30))=$C266,DATE($B266,$C266,30),""))</f>
        <v/>
      </c>
      <c r="AK267" s="77" t="str">
        <f>IF($B266="","",IF(MONTH(DATE($B266,$C266,31))=$C266,DATE($B266,$C266,31),""))</f>
        <v/>
      </c>
      <c r="AL267" s="150" t="s">
        <v>16</v>
      </c>
      <c r="AM267" s="150" t="s">
        <v>11</v>
      </c>
      <c r="AN267" s="152" t="s">
        <v>83</v>
      </c>
      <c r="AO267" s="155" t="s">
        <v>93</v>
      </c>
      <c r="AP267" s="153" t="s">
        <v>82</v>
      </c>
      <c r="AQ267" s="135" t="s">
        <v>27</v>
      </c>
    </row>
    <row r="268" spans="1:43" ht="20.25" hidden="1" customHeight="1" thickBot="1" x14ac:dyDescent="0.45">
      <c r="A268" s="115" t="s">
        <v>75</v>
      </c>
      <c r="B268" s="115">
        <f>COUNTIFS(G267:AK267,"&gt;="&amp;H$5,G267:AK267,"&lt;="&amp;P$5,G268:AK268,"土",G269:AK269,"〇")+COUNTIFS(G267:AK267,"&gt;="&amp;H$5,G267:AK267,"&lt;="&amp;P$5,G268:AK268,"日",G269:AK269,"〇")</f>
        <v>0</v>
      </c>
      <c r="C268" s="115">
        <f>COUNTIFS(G267:AK267,"&gt;="&amp;H$5,G267:AK267,"&lt;="&amp;P$5,G268:AK268,"土",G271:AK271,"〇")+COUNTIFS(G267:AK267,"&gt;="&amp;H$5,G267:AK267,"&lt;="&amp;P$5,G268:AK268,"日",G271:AK271,"〇")</f>
        <v>0</v>
      </c>
      <c r="E268" s="148"/>
      <c r="F268" s="149"/>
      <c r="G268" s="81" t="str">
        <f>IFERROR(IF(WEEKDAY(G267,1)=1,"日",IF(WEEKDAY(G267,1)=2,"月",IF(WEEKDAY(G267,1)=3,"火",IF(WEEKDAY(G267,1)=4,"水",IF(WEEKDAY(G267,1)=5,"木",IF(WEEKDAY(G267,1)=6,"金","土")))))),"")</f>
        <v/>
      </c>
      <c r="H268" s="81" t="str">
        <f t="shared" ref="H268:N268" si="55">IFERROR(IF(WEEKDAY(H267,1)=1,"日",IF(WEEKDAY(H267,1)=2,"月",IF(WEEKDAY(H267,1)=3,"火",IF(WEEKDAY(H267,1)=4,"水",IF(WEEKDAY(H267,1)=5,"木",IF(WEEKDAY(H267,1)=6,"金","土")))))),"")</f>
        <v/>
      </c>
      <c r="I268" s="81" t="str">
        <f t="shared" si="55"/>
        <v/>
      </c>
      <c r="J268" s="81" t="str">
        <f t="shared" si="55"/>
        <v/>
      </c>
      <c r="K268" s="81" t="str">
        <f t="shared" si="55"/>
        <v/>
      </c>
      <c r="L268" s="81" t="str">
        <f t="shared" si="55"/>
        <v/>
      </c>
      <c r="M268" s="81" t="str">
        <f t="shared" si="55"/>
        <v/>
      </c>
      <c r="N268" s="81" t="str">
        <f t="shared" si="55"/>
        <v/>
      </c>
      <c r="O268" s="81" t="str">
        <f>IFERROR(IF(WEEKDAY(O267,1)=1,"日",IF(WEEKDAY(O267,1)=2,"月",IF(WEEKDAY(O267,1)=3,"火",IF(WEEKDAY(O267,1)=4,"水",IF(WEEKDAY(O267,1)=5,"木",IF(WEEKDAY(O267,1)=6,"金","土")))))),"")</f>
        <v/>
      </c>
      <c r="P268" s="81" t="str">
        <f t="shared" ref="P268:AK268" si="56">IFERROR(IF(WEEKDAY(P267,1)=1,"日",IF(WEEKDAY(P267,1)=2,"月",IF(WEEKDAY(P267,1)=3,"火",IF(WEEKDAY(P267,1)=4,"水",IF(WEEKDAY(P267,1)=5,"木",IF(WEEKDAY(P267,1)=6,"金","土")))))),"")</f>
        <v/>
      </c>
      <c r="Q268" s="81" t="str">
        <f t="shared" si="56"/>
        <v/>
      </c>
      <c r="R268" s="81" t="str">
        <f t="shared" si="56"/>
        <v/>
      </c>
      <c r="S268" s="81" t="str">
        <f t="shared" si="56"/>
        <v/>
      </c>
      <c r="T268" s="81" t="str">
        <f t="shared" si="56"/>
        <v/>
      </c>
      <c r="U268" s="81" t="str">
        <f t="shared" si="56"/>
        <v/>
      </c>
      <c r="V268" s="81" t="str">
        <f t="shared" si="56"/>
        <v/>
      </c>
      <c r="W268" s="81" t="str">
        <f t="shared" si="56"/>
        <v/>
      </c>
      <c r="X268" s="81" t="str">
        <f t="shared" si="56"/>
        <v/>
      </c>
      <c r="Y268" s="81" t="str">
        <f t="shared" si="56"/>
        <v/>
      </c>
      <c r="Z268" s="81" t="str">
        <f t="shared" si="56"/>
        <v/>
      </c>
      <c r="AA268" s="81" t="str">
        <f t="shared" si="56"/>
        <v/>
      </c>
      <c r="AB268" s="81" t="str">
        <f t="shared" si="56"/>
        <v/>
      </c>
      <c r="AC268" s="81" t="str">
        <f t="shared" si="56"/>
        <v/>
      </c>
      <c r="AD268" s="81" t="str">
        <f t="shared" si="56"/>
        <v/>
      </c>
      <c r="AE268" s="81" t="str">
        <f t="shared" si="56"/>
        <v/>
      </c>
      <c r="AF268" s="81" t="str">
        <f t="shared" si="56"/>
        <v/>
      </c>
      <c r="AG268" s="81" t="str">
        <f t="shared" si="56"/>
        <v/>
      </c>
      <c r="AH268" s="81" t="str">
        <f t="shared" si="56"/>
        <v/>
      </c>
      <c r="AI268" s="81" t="str">
        <f t="shared" si="56"/>
        <v/>
      </c>
      <c r="AJ268" s="81" t="str">
        <f t="shared" si="56"/>
        <v/>
      </c>
      <c r="AK268" s="81" t="str">
        <f t="shared" si="56"/>
        <v/>
      </c>
      <c r="AL268" s="151"/>
      <c r="AM268" s="151"/>
      <c r="AN268" s="151"/>
      <c r="AO268" s="156"/>
      <c r="AP268" s="154"/>
      <c r="AQ268" s="136"/>
    </row>
    <row r="269" spans="1:43" ht="20.25" hidden="1" customHeight="1" x14ac:dyDescent="0.4">
      <c r="A269" s="115" t="s">
        <v>80</v>
      </c>
      <c r="B269" s="117">
        <f>AL269</f>
        <v>0</v>
      </c>
      <c r="C269" s="117">
        <f>AL271</f>
        <v>0</v>
      </c>
      <c r="E269" s="137" t="s">
        <v>7</v>
      </c>
      <c r="F269" s="98" t="s">
        <v>15</v>
      </c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  <c r="AH269" s="124"/>
      <c r="AI269" s="124"/>
      <c r="AJ269" s="124"/>
      <c r="AK269" s="124"/>
      <c r="AL269" s="77">
        <f>COUNTIFS(G267:AK267,"&gt;="&amp;H$5,G267:AK267,"&lt;="&amp;P$5,G269:AK269,"〇")</f>
        <v>0</v>
      </c>
      <c r="AM269" s="138">
        <f>IFERROR(AL270/AL269,0)</f>
        <v>0</v>
      </c>
      <c r="AN269" s="139" t="str">
        <f>IF(AND(AL269=0,AL270=0),"対象外",
IF(B268=0,"対象外",
IF(AND(B268/AL269&lt;0.285,AL270&gt;=B268),"〇",
IF(AM269&lt;0.285,"×","〇"))))</f>
        <v>対象外</v>
      </c>
      <c r="AO269" s="157"/>
      <c r="AP269" s="142"/>
      <c r="AQ269" s="140" t="s">
        <v>100</v>
      </c>
    </row>
    <row r="270" spans="1:43" ht="20.25" hidden="1" customHeight="1" thickBot="1" x14ac:dyDescent="0.45">
      <c r="A270" s="115" t="s">
        <v>81</v>
      </c>
      <c r="B270" s="115">
        <f>AL270</f>
        <v>0</v>
      </c>
      <c r="C270" s="115">
        <f>AL272</f>
        <v>0</v>
      </c>
      <c r="E270" s="128"/>
      <c r="F270" s="27" t="s">
        <v>18</v>
      </c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>
        <f>COUNTIFS(G267:AK267,"&gt;="&amp;H$5,G267:AK267,"&lt;="&amp;P$5,G270:AK270,"&lt;&gt;"&amp;"")</f>
        <v>0</v>
      </c>
      <c r="AM270" s="130"/>
      <c r="AN270" s="132"/>
      <c r="AO270" s="158"/>
      <c r="AP270" s="143"/>
      <c r="AQ270" s="141"/>
    </row>
    <row r="271" spans="1:43" ht="20.25" hidden="1" customHeight="1" thickTop="1" x14ac:dyDescent="0.4">
      <c r="A271" s="115" t="s">
        <v>74</v>
      </c>
      <c r="B271" s="118" t="str">
        <f>AN269</f>
        <v>対象外</v>
      </c>
      <c r="C271" s="118" t="str">
        <f>AN271</f>
        <v>対象外</v>
      </c>
      <c r="E271" s="127" t="s">
        <v>8</v>
      </c>
      <c r="F271" s="31" t="s">
        <v>15</v>
      </c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/>
      <c r="AJ271" s="124"/>
      <c r="AK271" s="124"/>
      <c r="AL271" s="89">
        <f>COUNTIFS(G267:AK267,"&gt;="&amp;H$5,G267:AK267,"&lt;="&amp;P$5,G271:AK271,"〇")</f>
        <v>0</v>
      </c>
      <c r="AM271" s="129">
        <f>IFERROR(AL272/AL271,0)</f>
        <v>0</v>
      </c>
      <c r="AN271" s="131" t="str">
        <f>IF(AND(AL271=0,AL272=0),"対象外",
IF(C268=0,"対象外",
IF(AND(C268/AL271&lt;0.285,AL272&gt;=C268),"〇",
IF(AM271&lt;0.285,"×","〇"))))</f>
        <v>対象外</v>
      </c>
      <c r="AO271" s="159" t="str">
        <f>C273</f>
        <v>対象外</v>
      </c>
      <c r="AP271" s="144" t="str">
        <f>IF(AN271="対象外","－",
IF(AN271="×","×",
IF(AND(COUNTIFS(G269:AK269,"〇",G270:AK270,"●",G271:AK271,"〇")=COUNTIFS(G270:AK270,"●",G271:AK271,"〇",G272:AK272,"●"),COUNTIF(G272:AK272,"●")&gt;0),"〇",
IF(AND(COUNTIF(G270:AK270,"●")=0,COUNTIF(G272:AK272,"●")=0,AN271="〇"),"〇","×"))))</f>
        <v>－</v>
      </c>
      <c r="AQ271" s="133" t="s">
        <v>64</v>
      </c>
    </row>
    <row r="272" spans="1:43" ht="20.25" hidden="1" customHeight="1" thickBot="1" x14ac:dyDescent="0.45">
      <c r="A272" s="115" t="s">
        <v>89</v>
      </c>
      <c r="B272" s="118"/>
      <c r="C272" s="118" t="str">
        <f>IF(C266="","",AP271)</f>
        <v/>
      </c>
      <c r="E272" s="128"/>
      <c r="F272" s="27" t="s">
        <v>18</v>
      </c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>
        <f>COUNTIFS(G267:AK267,"&gt;="&amp;H$5,G267:AK267,"&lt;="&amp;P$5,G272:AK272,"&lt;&gt;"&amp;"")</f>
        <v>0</v>
      </c>
      <c r="AM272" s="130"/>
      <c r="AN272" s="132"/>
      <c r="AO272" s="160"/>
      <c r="AP272" s="145"/>
      <c r="AQ272" s="134"/>
    </row>
    <row r="273" spans="1:43" ht="42" hidden="1" customHeight="1" thickTop="1" thickBot="1" x14ac:dyDescent="0.45">
      <c r="A273" s="119" t="s">
        <v>90</v>
      </c>
      <c r="C273" s="123" t="str">
        <f>IF(OR(C266="",AN271="対象外"),"対象外",IF(AND(COUNTIFS(G269:AK269,"〇",G270:AK270,"●",G271:AK271,"〇")=COUNTIFS(G270:AK270,"●",G271:AK271,"〇",G272:AK272,"●"),COUNTIF(G272:AK272,"●")&gt;0),"〇","×"))</f>
        <v>対象外</v>
      </c>
      <c r="E273" s="87" t="s">
        <v>27</v>
      </c>
      <c r="F273" s="82"/>
      <c r="G273" s="84"/>
      <c r="H273" s="84"/>
      <c r="I273" s="84"/>
      <c r="J273" s="84"/>
      <c r="K273" s="84"/>
      <c r="L273" s="84"/>
      <c r="M273" s="84"/>
      <c r="N273" s="84"/>
      <c r="O273" s="83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121"/>
      <c r="AL273" s="93"/>
      <c r="AM273" s="94"/>
      <c r="AN273" s="94"/>
      <c r="AO273" s="94"/>
      <c r="AP273" s="95"/>
      <c r="AQ273" s="85" t="s">
        <v>46</v>
      </c>
    </row>
    <row r="274" spans="1:43" ht="20.25" hidden="1" customHeight="1" x14ac:dyDescent="0.4">
      <c r="E274" s="76"/>
      <c r="F274" s="4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6"/>
      <c r="AL274" s="72"/>
      <c r="AM274" s="73"/>
    </row>
    <row r="275" spans="1:43" ht="20.25" hidden="1" customHeight="1" thickBot="1" x14ac:dyDescent="0.45">
      <c r="A275" s="115" t="s">
        <v>78</v>
      </c>
      <c r="B275" s="115" t="str">
        <f>IF(C275="","",IF(C266=12,B266+1,B266))</f>
        <v/>
      </c>
      <c r="C275" s="120" t="str">
        <f>IF(C266="","",IF(DATE(IF(C266=12,B266+1,B266),IF(C266=12,1,C266+1),1)&gt;P$5,"",IF(C266=12,1,C266+1)))</f>
        <v/>
      </c>
      <c r="E275" s="73" t="str">
        <f>IF(B275="","","令和"&amp;B275-2018&amp;"年"&amp;C275&amp;"月")</f>
        <v/>
      </c>
      <c r="G275" s="74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3"/>
      <c r="AL275" s="72"/>
      <c r="AM275" s="73"/>
    </row>
    <row r="276" spans="1:43" ht="20.25" hidden="1" customHeight="1" x14ac:dyDescent="0.4">
      <c r="E276" s="146"/>
      <c r="F276" s="147"/>
      <c r="G276" s="77" t="str">
        <f>IF($B275="","",DATE($B275,$C275,1))</f>
        <v/>
      </c>
      <c r="H276" s="77" t="str">
        <f>IF($B275="","",DATE($B275,$C275,2))</f>
        <v/>
      </c>
      <c r="I276" s="77" t="str">
        <f>IF($B275="","",DATE($B275,$C275,3))</f>
        <v/>
      </c>
      <c r="J276" s="77" t="str">
        <f>IF($B275="","",DATE($B275,$C275,4))</f>
        <v/>
      </c>
      <c r="K276" s="77" t="str">
        <f>IF($B275="","",DATE($B275,$C275,5))</f>
        <v/>
      </c>
      <c r="L276" s="77" t="str">
        <f>IF($B275="","",DATE($B275,$C275,6))</f>
        <v/>
      </c>
      <c r="M276" s="77" t="str">
        <f>IF($B275="","",DATE($B275,$C275,7))</f>
        <v/>
      </c>
      <c r="N276" s="77" t="str">
        <f>IF($B275="","",DATE($B275,$C275,8))</f>
        <v/>
      </c>
      <c r="O276" s="77" t="str">
        <f>IF($B275="","",DATE($B275,$C275,9))</f>
        <v/>
      </c>
      <c r="P276" s="77" t="str">
        <f>IF($B275="","",DATE($B275,$C275,10))</f>
        <v/>
      </c>
      <c r="Q276" s="77" t="str">
        <f>IF($B275="","",DATE($B275,$C275,11))</f>
        <v/>
      </c>
      <c r="R276" s="77" t="str">
        <f>IF($B275="","",DATE($B275,$C275,12))</f>
        <v/>
      </c>
      <c r="S276" s="77" t="str">
        <f>IF($B275="","",DATE($B275,$C275,13))</f>
        <v/>
      </c>
      <c r="T276" s="77" t="str">
        <f>IF($B275="","",DATE($B275,$C275,14))</f>
        <v/>
      </c>
      <c r="U276" s="77" t="str">
        <f>IF($B275="","",DATE($B275,$C275,15))</f>
        <v/>
      </c>
      <c r="V276" s="77" t="str">
        <f>IF($B275="","",DATE($B275,$C275,16))</f>
        <v/>
      </c>
      <c r="W276" s="77" t="str">
        <f>IF($B275="","",DATE($B275,$C275,17))</f>
        <v/>
      </c>
      <c r="X276" s="77" t="str">
        <f>IF($B275="","",DATE($B275,$C275,18))</f>
        <v/>
      </c>
      <c r="Y276" s="77" t="str">
        <f>IF($B275="","",DATE($B275,$C275,19))</f>
        <v/>
      </c>
      <c r="Z276" s="77" t="str">
        <f>IF($B275="","",DATE($B275,$C275,20))</f>
        <v/>
      </c>
      <c r="AA276" s="77" t="str">
        <f>IF($B275="","",DATE($B275,$C275,21))</f>
        <v/>
      </c>
      <c r="AB276" s="77" t="str">
        <f>IF($B275="","",DATE($B275,$C275,22))</f>
        <v/>
      </c>
      <c r="AC276" s="77" t="str">
        <f>IF($B275="","",DATE($B275,$C275,23))</f>
        <v/>
      </c>
      <c r="AD276" s="77" t="str">
        <f>IF($B275="","",DATE($B275,$C275,24))</f>
        <v/>
      </c>
      <c r="AE276" s="77" t="str">
        <f>IF($B275="","",DATE($B275,$C275,25))</f>
        <v/>
      </c>
      <c r="AF276" s="77" t="str">
        <f>IF($B275="","",DATE($B275,$C275,26))</f>
        <v/>
      </c>
      <c r="AG276" s="77" t="str">
        <f>IF($B275="","",DATE($B275,$C275,27))</f>
        <v/>
      </c>
      <c r="AH276" s="77" t="str">
        <f>IF($B275="","",DATE($B275,$C275,28))</f>
        <v/>
      </c>
      <c r="AI276" s="77" t="str">
        <f>IF($B275="","",IF(MONTH(DATE($B275,$C275,29))=$C275,DATE($B275,$C275,29),""))</f>
        <v/>
      </c>
      <c r="AJ276" s="77" t="str">
        <f>IF($B275="","",IF(MONTH(DATE($B275,$C275,30))=$C275,DATE($B275,$C275,30),""))</f>
        <v/>
      </c>
      <c r="AK276" s="77" t="str">
        <f>IF($B275="","",IF(MONTH(DATE($B275,$C275,31))=$C275,DATE($B275,$C275,31),""))</f>
        <v/>
      </c>
      <c r="AL276" s="150" t="s">
        <v>16</v>
      </c>
      <c r="AM276" s="150" t="s">
        <v>11</v>
      </c>
      <c r="AN276" s="152" t="s">
        <v>83</v>
      </c>
      <c r="AO276" s="155" t="s">
        <v>93</v>
      </c>
      <c r="AP276" s="153" t="s">
        <v>82</v>
      </c>
      <c r="AQ276" s="135" t="s">
        <v>27</v>
      </c>
    </row>
    <row r="277" spans="1:43" ht="20.25" hidden="1" customHeight="1" thickBot="1" x14ac:dyDescent="0.45">
      <c r="A277" s="115" t="s">
        <v>75</v>
      </c>
      <c r="B277" s="115">
        <f>COUNTIFS(G276:AK276,"&gt;="&amp;H$5,G276:AK276,"&lt;="&amp;P$5,G277:AK277,"土",G278:AK278,"〇")+COUNTIFS(G276:AK276,"&gt;="&amp;H$5,G276:AK276,"&lt;="&amp;P$5,G277:AK277,"日",G278:AK278,"〇")</f>
        <v>0</v>
      </c>
      <c r="C277" s="115">
        <f>COUNTIFS(G276:AK276,"&gt;="&amp;H$5,G276:AK276,"&lt;="&amp;P$5,G277:AK277,"土",G280:AK280,"〇")+COUNTIFS(G276:AK276,"&gt;="&amp;H$5,G276:AK276,"&lt;="&amp;P$5,G277:AK277,"日",G280:AK280,"〇")</f>
        <v>0</v>
      </c>
      <c r="E277" s="148"/>
      <c r="F277" s="149"/>
      <c r="G277" s="81" t="str">
        <f>IFERROR(IF(WEEKDAY(G276,1)=1,"日",IF(WEEKDAY(G276,1)=2,"月",IF(WEEKDAY(G276,1)=3,"火",IF(WEEKDAY(G276,1)=4,"水",IF(WEEKDAY(G276,1)=5,"木",IF(WEEKDAY(G276,1)=6,"金","土")))))),"")</f>
        <v/>
      </c>
      <c r="H277" s="81" t="str">
        <f t="shared" ref="H277:N277" si="57">IFERROR(IF(WEEKDAY(H276,1)=1,"日",IF(WEEKDAY(H276,1)=2,"月",IF(WEEKDAY(H276,1)=3,"火",IF(WEEKDAY(H276,1)=4,"水",IF(WEEKDAY(H276,1)=5,"木",IF(WEEKDAY(H276,1)=6,"金","土")))))),"")</f>
        <v/>
      </c>
      <c r="I277" s="81" t="str">
        <f t="shared" si="57"/>
        <v/>
      </c>
      <c r="J277" s="81" t="str">
        <f t="shared" si="57"/>
        <v/>
      </c>
      <c r="K277" s="81" t="str">
        <f t="shared" si="57"/>
        <v/>
      </c>
      <c r="L277" s="81" t="str">
        <f t="shared" si="57"/>
        <v/>
      </c>
      <c r="M277" s="81" t="str">
        <f t="shared" si="57"/>
        <v/>
      </c>
      <c r="N277" s="81" t="str">
        <f t="shared" si="57"/>
        <v/>
      </c>
      <c r="O277" s="81" t="str">
        <f>IFERROR(IF(WEEKDAY(O276,1)=1,"日",IF(WEEKDAY(O276,1)=2,"月",IF(WEEKDAY(O276,1)=3,"火",IF(WEEKDAY(O276,1)=4,"水",IF(WEEKDAY(O276,1)=5,"木",IF(WEEKDAY(O276,1)=6,"金","土")))))),"")</f>
        <v/>
      </c>
      <c r="P277" s="81" t="str">
        <f t="shared" ref="P277:AK277" si="58">IFERROR(IF(WEEKDAY(P276,1)=1,"日",IF(WEEKDAY(P276,1)=2,"月",IF(WEEKDAY(P276,1)=3,"火",IF(WEEKDAY(P276,1)=4,"水",IF(WEEKDAY(P276,1)=5,"木",IF(WEEKDAY(P276,1)=6,"金","土")))))),"")</f>
        <v/>
      </c>
      <c r="Q277" s="81" t="str">
        <f t="shared" si="58"/>
        <v/>
      </c>
      <c r="R277" s="81" t="str">
        <f t="shared" si="58"/>
        <v/>
      </c>
      <c r="S277" s="81" t="str">
        <f t="shared" si="58"/>
        <v/>
      </c>
      <c r="T277" s="81" t="str">
        <f t="shared" si="58"/>
        <v/>
      </c>
      <c r="U277" s="81" t="str">
        <f t="shared" si="58"/>
        <v/>
      </c>
      <c r="V277" s="81" t="str">
        <f t="shared" si="58"/>
        <v/>
      </c>
      <c r="W277" s="81" t="str">
        <f t="shared" si="58"/>
        <v/>
      </c>
      <c r="X277" s="81" t="str">
        <f t="shared" si="58"/>
        <v/>
      </c>
      <c r="Y277" s="81" t="str">
        <f t="shared" si="58"/>
        <v/>
      </c>
      <c r="Z277" s="81" t="str">
        <f t="shared" si="58"/>
        <v/>
      </c>
      <c r="AA277" s="81" t="str">
        <f t="shared" si="58"/>
        <v/>
      </c>
      <c r="AB277" s="81" t="str">
        <f t="shared" si="58"/>
        <v/>
      </c>
      <c r="AC277" s="81" t="str">
        <f t="shared" si="58"/>
        <v/>
      </c>
      <c r="AD277" s="81" t="str">
        <f t="shared" si="58"/>
        <v/>
      </c>
      <c r="AE277" s="81" t="str">
        <f t="shared" si="58"/>
        <v/>
      </c>
      <c r="AF277" s="81" t="str">
        <f t="shared" si="58"/>
        <v/>
      </c>
      <c r="AG277" s="81" t="str">
        <f t="shared" si="58"/>
        <v/>
      </c>
      <c r="AH277" s="81" t="str">
        <f t="shared" si="58"/>
        <v/>
      </c>
      <c r="AI277" s="81" t="str">
        <f t="shared" si="58"/>
        <v/>
      </c>
      <c r="AJ277" s="81" t="str">
        <f t="shared" si="58"/>
        <v/>
      </c>
      <c r="AK277" s="81" t="str">
        <f t="shared" si="58"/>
        <v/>
      </c>
      <c r="AL277" s="151"/>
      <c r="AM277" s="151"/>
      <c r="AN277" s="151"/>
      <c r="AO277" s="156"/>
      <c r="AP277" s="154"/>
      <c r="AQ277" s="136"/>
    </row>
    <row r="278" spans="1:43" ht="20.25" hidden="1" customHeight="1" x14ac:dyDescent="0.4">
      <c r="A278" s="115" t="s">
        <v>80</v>
      </c>
      <c r="B278" s="117">
        <f>AL278</f>
        <v>0</v>
      </c>
      <c r="C278" s="117">
        <f>AL280</f>
        <v>0</v>
      </c>
      <c r="E278" s="137" t="s">
        <v>7</v>
      </c>
      <c r="F278" s="98" t="s">
        <v>15</v>
      </c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/>
      <c r="AJ278" s="124"/>
      <c r="AK278" s="124"/>
      <c r="AL278" s="77">
        <f>COUNTIFS(G276:AK276,"&gt;="&amp;H$5,G276:AK276,"&lt;="&amp;P$5,G278:AK278,"〇")</f>
        <v>0</v>
      </c>
      <c r="AM278" s="138">
        <f>IFERROR(AL279/AL278,0)</f>
        <v>0</v>
      </c>
      <c r="AN278" s="139" t="str">
        <f>IF(AND(AL278=0,AL279=0),"対象外",
IF(B277=0,"対象外",
IF(AND(B277/AL278&lt;0.285,AL279&gt;=B277),"〇",
IF(AM278&lt;0.285,"×","〇"))))</f>
        <v>対象外</v>
      </c>
      <c r="AO278" s="157"/>
      <c r="AP278" s="142"/>
      <c r="AQ278" s="140" t="s">
        <v>100</v>
      </c>
    </row>
    <row r="279" spans="1:43" ht="20.25" hidden="1" customHeight="1" thickBot="1" x14ac:dyDescent="0.45">
      <c r="A279" s="115" t="s">
        <v>81</v>
      </c>
      <c r="B279" s="115">
        <f>AL279</f>
        <v>0</v>
      </c>
      <c r="C279" s="115">
        <f>AL281</f>
        <v>0</v>
      </c>
      <c r="E279" s="128"/>
      <c r="F279" s="27" t="s">
        <v>18</v>
      </c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>
        <f>COUNTIFS(G276:AK276,"&gt;="&amp;H$5,G276:AK276,"&lt;="&amp;P$5,G279:AK279,"&lt;&gt;"&amp;"")</f>
        <v>0</v>
      </c>
      <c r="AM279" s="130"/>
      <c r="AN279" s="132"/>
      <c r="AO279" s="158"/>
      <c r="AP279" s="143"/>
      <c r="AQ279" s="141"/>
    </row>
    <row r="280" spans="1:43" ht="20.25" hidden="1" customHeight="1" thickTop="1" x14ac:dyDescent="0.4">
      <c r="A280" s="115" t="s">
        <v>74</v>
      </c>
      <c r="B280" s="118" t="str">
        <f>AN278</f>
        <v>対象外</v>
      </c>
      <c r="C280" s="118" t="str">
        <f>AN280</f>
        <v>対象外</v>
      </c>
      <c r="E280" s="127" t="s">
        <v>8</v>
      </c>
      <c r="F280" s="31" t="s">
        <v>15</v>
      </c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89">
        <f>COUNTIFS(G276:AK276,"&gt;="&amp;H$5,G276:AK276,"&lt;="&amp;P$5,G280:AK280,"〇")</f>
        <v>0</v>
      </c>
      <c r="AM280" s="129">
        <f>IFERROR(AL281/AL280,0)</f>
        <v>0</v>
      </c>
      <c r="AN280" s="131" t="str">
        <f>IF(AND(AL280=0,AL281=0),"対象外",
IF(C277=0,"対象外",
IF(AND(C277/AL280&lt;0.285,AL281&gt;=C277),"〇",
IF(AM280&lt;0.285,"×","〇"))))</f>
        <v>対象外</v>
      </c>
      <c r="AO280" s="159" t="str">
        <f>C282</f>
        <v>対象外</v>
      </c>
      <c r="AP280" s="144" t="str">
        <f>IF(AN280="対象外","－",
IF(AN280="×","×",
IF(AND(COUNTIFS(G278:AK278,"〇",G279:AK279,"●",G280:AK280,"〇")=COUNTIFS(G279:AK279,"●",G280:AK280,"〇",G281:AK281,"●"),COUNTIF(G281:AK281,"●")&gt;0),"〇",
IF(AND(COUNTIF(G279:AK279,"●")=0,COUNTIF(G281:AK281,"●")=0,AN280="〇"),"〇","×"))))</f>
        <v>－</v>
      </c>
      <c r="AQ280" s="133" t="s">
        <v>64</v>
      </c>
    </row>
    <row r="281" spans="1:43" ht="20.25" hidden="1" customHeight="1" thickBot="1" x14ac:dyDescent="0.45">
      <c r="A281" s="115" t="s">
        <v>89</v>
      </c>
      <c r="B281" s="118"/>
      <c r="C281" s="118" t="str">
        <f>IF(C275="","",AP280)</f>
        <v/>
      </c>
      <c r="E281" s="128"/>
      <c r="F281" s="27" t="s">
        <v>18</v>
      </c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>
        <f>COUNTIFS(G276:AK276,"&gt;="&amp;H$5,G276:AK276,"&lt;="&amp;P$5,G281:AK281,"&lt;&gt;"&amp;"")</f>
        <v>0</v>
      </c>
      <c r="AM281" s="130"/>
      <c r="AN281" s="132"/>
      <c r="AO281" s="160"/>
      <c r="AP281" s="145"/>
      <c r="AQ281" s="134"/>
    </row>
    <row r="282" spans="1:43" ht="42" hidden="1" customHeight="1" thickTop="1" thickBot="1" x14ac:dyDescent="0.45">
      <c r="A282" s="119" t="s">
        <v>90</v>
      </c>
      <c r="C282" s="123" t="str">
        <f>IF(OR(C275="",AN280="対象外"),"対象外",IF(AND(COUNTIFS(G278:AK278,"〇",G279:AK279,"●",G280:AK280,"〇")=COUNTIFS(G279:AK279,"●",G280:AK280,"〇",G281:AK281,"●"),COUNTIF(G281:AK281,"●")&gt;0),"〇","×"))</f>
        <v>対象外</v>
      </c>
      <c r="E282" s="87" t="s">
        <v>27</v>
      </c>
      <c r="F282" s="82"/>
      <c r="G282" s="84"/>
      <c r="H282" s="84"/>
      <c r="I282" s="84"/>
      <c r="J282" s="84"/>
      <c r="K282" s="84"/>
      <c r="L282" s="84"/>
      <c r="M282" s="84"/>
      <c r="N282" s="84"/>
      <c r="O282" s="83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121"/>
      <c r="AL282" s="93"/>
      <c r="AM282" s="94"/>
      <c r="AN282" s="94"/>
      <c r="AO282" s="94"/>
      <c r="AP282" s="95"/>
      <c r="AQ282" s="85" t="s">
        <v>46</v>
      </c>
    </row>
    <row r="283" spans="1:43" ht="20.25" hidden="1" customHeight="1" x14ac:dyDescent="0.4">
      <c r="E283" s="76"/>
      <c r="F283" s="4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6"/>
      <c r="AL283" s="72"/>
      <c r="AM283" s="73"/>
    </row>
    <row r="284" spans="1:43" ht="20.25" hidden="1" customHeight="1" thickBot="1" x14ac:dyDescent="0.45">
      <c r="A284" s="115" t="s">
        <v>78</v>
      </c>
      <c r="B284" s="115" t="str">
        <f>IF(C284="","",IF(C275=12,B275+1,B275))</f>
        <v/>
      </c>
      <c r="C284" s="120" t="str">
        <f>IF(C275="","",IF(DATE(IF(C275=12,B275+1,B275),IF(C275=12,1,C275+1),1)&gt;P$5,"",IF(C275=12,1,C275+1)))</f>
        <v/>
      </c>
      <c r="E284" s="73" t="str">
        <f>IF(B284="","","令和"&amp;B284-2018&amp;"年"&amp;C284&amp;"月")</f>
        <v/>
      </c>
      <c r="G284" s="74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3"/>
      <c r="AL284" s="72"/>
      <c r="AM284" s="73"/>
    </row>
    <row r="285" spans="1:43" ht="20.25" hidden="1" customHeight="1" x14ac:dyDescent="0.4">
      <c r="E285" s="146"/>
      <c r="F285" s="147"/>
      <c r="G285" s="77" t="str">
        <f>IF($B284="","",DATE($B284,$C284,1))</f>
        <v/>
      </c>
      <c r="H285" s="77" t="str">
        <f>IF($B284="","",DATE($B284,$C284,2))</f>
        <v/>
      </c>
      <c r="I285" s="77" t="str">
        <f>IF($B284="","",DATE($B284,$C284,3))</f>
        <v/>
      </c>
      <c r="J285" s="77" t="str">
        <f>IF($B284="","",DATE($B284,$C284,4))</f>
        <v/>
      </c>
      <c r="K285" s="77" t="str">
        <f>IF($B284="","",DATE($B284,$C284,5))</f>
        <v/>
      </c>
      <c r="L285" s="77" t="str">
        <f>IF($B284="","",DATE($B284,$C284,6))</f>
        <v/>
      </c>
      <c r="M285" s="77" t="str">
        <f>IF($B284="","",DATE($B284,$C284,7))</f>
        <v/>
      </c>
      <c r="N285" s="77" t="str">
        <f>IF($B284="","",DATE($B284,$C284,8))</f>
        <v/>
      </c>
      <c r="O285" s="77" t="str">
        <f>IF($B284="","",DATE($B284,$C284,9))</f>
        <v/>
      </c>
      <c r="P285" s="77" t="str">
        <f>IF($B284="","",DATE($B284,$C284,10))</f>
        <v/>
      </c>
      <c r="Q285" s="77" t="str">
        <f>IF($B284="","",DATE($B284,$C284,11))</f>
        <v/>
      </c>
      <c r="R285" s="77" t="str">
        <f>IF($B284="","",DATE($B284,$C284,12))</f>
        <v/>
      </c>
      <c r="S285" s="77" t="str">
        <f>IF($B284="","",DATE($B284,$C284,13))</f>
        <v/>
      </c>
      <c r="T285" s="77" t="str">
        <f>IF($B284="","",DATE($B284,$C284,14))</f>
        <v/>
      </c>
      <c r="U285" s="77" t="str">
        <f>IF($B284="","",DATE($B284,$C284,15))</f>
        <v/>
      </c>
      <c r="V285" s="77" t="str">
        <f>IF($B284="","",DATE($B284,$C284,16))</f>
        <v/>
      </c>
      <c r="W285" s="77" t="str">
        <f>IF($B284="","",DATE($B284,$C284,17))</f>
        <v/>
      </c>
      <c r="X285" s="77" t="str">
        <f>IF($B284="","",DATE($B284,$C284,18))</f>
        <v/>
      </c>
      <c r="Y285" s="77" t="str">
        <f>IF($B284="","",DATE($B284,$C284,19))</f>
        <v/>
      </c>
      <c r="Z285" s="77" t="str">
        <f>IF($B284="","",DATE($B284,$C284,20))</f>
        <v/>
      </c>
      <c r="AA285" s="77" t="str">
        <f>IF($B284="","",DATE($B284,$C284,21))</f>
        <v/>
      </c>
      <c r="AB285" s="77" t="str">
        <f>IF($B284="","",DATE($B284,$C284,22))</f>
        <v/>
      </c>
      <c r="AC285" s="77" t="str">
        <f>IF($B284="","",DATE($B284,$C284,23))</f>
        <v/>
      </c>
      <c r="AD285" s="77" t="str">
        <f>IF($B284="","",DATE($B284,$C284,24))</f>
        <v/>
      </c>
      <c r="AE285" s="77" t="str">
        <f>IF($B284="","",DATE($B284,$C284,25))</f>
        <v/>
      </c>
      <c r="AF285" s="77" t="str">
        <f>IF($B284="","",DATE($B284,$C284,26))</f>
        <v/>
      </c>
      <c r="AG285" s="77" t="str">
        <f>IF($B284="","",DATE($B284,$C284,27))</f>
        <v/>
      </c>
      <c r="AH285" s="77" t="str">
        <f>IF($B284="","",DATE($B284,$C284,28))</f>
        <v/>
      </c>
      <c r="AI285" s="77" t="str">
        <f>IF($B284="","",IF(MONTH(DATE($B284,$C284,29))=$C284,DATE($B284,$C284,29),""))</f>
        <v/>
      </c>
      <c r="AJ285" s="77" t="str">
        <f>IF($B284="","",IF(MONTH(DATE($B284,$C284,30))=$C284,DATE($B284,$C284,30),""))</f>
        <v/>
      </c>
      <c r="AK285" s="77" t="str">
        <f>IF($B284="","",IF(MONTH(DATE($B284,$C284,31))=$C284,DATE($B284,$C284,31),""))</f>
        <v/>
      </c>
      <c r="AL285" s="150" t="s">
        <v>16</v>
      </c>
      <c r="AM285" s="150" t="s">
        <v>11</v>
      </c>
      <c r="AN285" s="152" t="s">
        <v>83</v>
      </c>
      <c r="AO285" s="155" t="s">
        <v>93</v>
      </c>
      <c r="AP285" s="153" t="s">
        <v>82</v>
      </c>
      <c r="AQ285" s="135" t="s">
        <v>27</v>
      </c>
    </row>
    <row r="286" spans="1:43" ht="20.25" hidden="1" customHeight="1" thickBot="1" x14ac:dyDescent="0.45">
      <c r="A286" s="115" t="s">
        <v>75</v>
      </c>
      <c r="B286" s="115">
        <f>COUNTIFS(G285:AK285,"&gt;="&amp;H$5,G285:AK285,"&lt;="&amp;P$5,G286:AK286,"土",G287:AK287,"〇")+COUNTIFS(G285:AK285,"&gt;="&amp;H$5,G285:AK285,"&lt;="&amp;P$5,G286:AK286,"日",G287:AK287,"〇")</f>
        <v>0</v>
      </c>
      <c r="C286" s="115">
        <f>COUNTIFS(G285:AK285,"&gt;="&amp;H$5,G285:AK285,"&lt;="&amp;P$5,G286:AK286,"土",G289:AK289,"〇")+COUNTIFS(G285:AK285,"&gt;="&amp;H$5,G285:AK285,"&lt;="&amp;P$5,G286:AK286,"日",G289:AK289,"〇")</f>
        <v>0</v>
      </c>
      <c r="E286" s="148"/>
      <c r="F286" s="149"/>
      <c r="G286" s="81" t="str">
        <f>IFERROR(IF(WEEKDAY(G285,1)=1,"日",IF(WEEKDAY(G285,1)=2,"月",IF(WEEKDAY(G285,1)=3,"火",IF(WEEKDAY(G285,1)=4,"水",IF(WEEKDAY(G285,1)=5,"木",IF(WEEKDAY(G285,1)=6,"金","土")))))),"")</f>
        <v/>
      </c>
      <c r="H286" s="81" t="str">
        <f t="shared" ref="H286:N286" si="59">IFERROR(IF(WEEKDAY(H285,1)=1,"日",IF(WEEKDAY(H285,1)=2,"月",IF(WEEKDAY(H285,1)=3,"火",IF(WEEKDAY(H285,1)=4,"水",IF(WEEKDAY(H285,1)=5,"木",IF(WEEKDAY(H285,1)=6,"金","土")))))),"")</f>
        <v/>
      </c>
      <c r="I286" s="81" t="str">
        <f t="shared" si="59"/>
        <v/>
      </c>
      <c r="J286" s="81" t="str">
        <f t="shared" si="59"/>
        <v/>
      </c>
      <c r="K286" s="81" t="str">
        <f t="shared" si="59"/>
        <v/>
      </c>
      <c r="L286" s="81" t="str">
        <f t="shared" si="59"/>
        <v/>
      </c>
      <c r="M286" s="81" t="str">
        <f t="shared" si="59"/>
        <v/>
      </c>
      <c r="N286" s="81" t="str">
        <f t="shared" si="59"/>
        <v/>
      </c>
      <c r="O286" s="81" t="str">
        <f>IFERROR(IF(WEEKDAY(O285,1)=1,"日",IF(WEEKDAY(O285,1)=2,"月",IF(WEEKDAY(O285,1)=3,"火",IF(WEEKDAY(O285,1)=4,"水",IF(WEEKDAY(O285,1)=5,"木",IF(WEEKDAY(O285,1)=6,"金","土")))))),"")</f>
        <v/>
      </c>
      <c r="P286" s="81" t="str">
        <f t="shared" ref="P286:AK286" si="60">IFERROR(IF(WEEKDAY(P285,1)=1,"日",IF(WEEKDAY(P285,1)=2,"月",IF(WEEKDAY(P285,1)=3,"火",IF(WEEKDAY(P285,1)=4,"水",IF(WEEKDAY(P285,1)=5,"木",IF(WEEKDAY(P285,1)=6,"金","土")))))),"")</f>
        <v/>
      </c>
      <c r="Q286" s="81" t="str">
        <f t="shared" si="60"/>
        <v/>
      </c>
      <c r="R286" s="81" t="str">
        <f t="shared" si="60"/>
        <v/>
      </c>
      <c r="S286" s="81" t="str">
        <f t="shared" si="60"/>
        <v/>
      </c>
      <c r="T286" s="81" t="str">
        <f t="shared" si="60"/>
        <v/>
      </c>
      <c r="U286" s="81" t="str">
        <f t="shared" si="60"/>
        <v/>
      </c>
      <c r="V286" s="81" t="str">
        <f t="shared" si="60"/>
        <v/>
      </c>
      <c r="W286" s="81" t="str">
        <f t="shared" si="60"/>
        <v/>
      </c>
      <c r="X286" s="81" t="str">
        <f t="shared" si="60"/>
        <v/>
      </c>
      <c r="Y286" s="81" t="str">
        <f t="shared" si="60"/>
        <v/>
      </c>
      <c r="Z286" s="81" t="str">
        <f t="shared" si="60"/>
        <v/>
      </c>
      <c r="AA286" s="81" t="str">
        <f t="shared" si="60"/>
        <v/>
      </c>
      <c r="AB286" s="81" t="str">
        <f t="shared" si="60"/>
        <v/>
      </c>
      <c r="AC286" s="81" t="str">
        <f t="shared" si="60"/>
        <v/>
      </c>
      <c r="AD286" s="81" t="str">
        <f t="shared" si="60"/>
        <v/>
      </c>
      <c r="AE286" s="81" t="str">
        <f t="shared" si="60"/>
        <v/>
      </c>
      <c r="AF286" s="81" t="str">
        <f t="shared" si="60"/>
        <v/>
      </c>
      <c r="AG286" s="81" t="str">
        <f t="shared" si="60"/>
        <v/>
      </c>
      <c r="AH286" s="81" t="str">
        <f t="shared" si="60"/>
        <v/>
      </c>
      <c r="AI286" s="81" t="str">
        <f t="shared" si="60"/>
        <v/>
      </c>
      <c r="AJ286" s="81" t="str">
        <f t="shared" si="60"/>
        <v/>
      </c>
      <c r="AK286" s="81" t="str">
        <f t="shared" si="60"/>
        <v/>
      </c>
      <c r="AL286" s="151"/>
      <c r="AM286" s="151"/>
      <c r="AN286" s="151"/>
      <c r="AO286" s="156"/>
      <c r="AP286" s="154"/>
      <c r="AQ286" s="136"/>
    </row>
    <row r="287" spans="1:43" ht="20.25" hidden="1" customHeight="1" x14ac:dyDescent="0.4">
      <c r="A287" s="115" t="s">
        <v>80</v>
      </c>
      <c r="B287" s="117">
        <f>AL287</f>
        <v>0</v>
      </c>
      <c r="C287" s="117">
        <f>AL289</f>
        <v>0</v>
      </c>
      <c r="E287" s="137" t="s">
        <v>7</v>
      </c>
      <c r="F287" s="98" t="s">
        <v>15</v>
      </c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  <c r="AL287" s="77">
        <f>COUNTIFS(G285:AK285,"&gt;="&amp;H$5,G285:AK285,"&lt;="&amp;P$5,G287:AK287,"〇")</f>
        <v>0</v>
      </c>
      <c r="AM287" s="138">
        <f>IFERROR(AL288/AL287,0)</f>
        <v>0</v>
      </c>
      <c r="AN287" s="139" t="str">
        <f>IF(AND(AL287=0,AL288=0),"対象外",
IF(B286=0,"対象外",
IF(AND(B286/AL287&lt;0.285,AL288&gt;=B286),"〇",
IF(AM287&lt;0.285,"×","〇"))))</f>
        <v>対象外</v>
      </c>
      <c r="AO287" s="157"/>
      <c r="AP287" s="142"/>
      <c r="AQ287" s="140" t="s">
        <v>100</v>
      </c>
    </row>
    <row r="288" spans="1:43" ht="20.25" hidden="1" customHeight="1" thickBot="1" x14ac:dyDescent="0.45">
      <c r="A288" s="115" t="s">
        <v>81</v>
      </c>
      <c r="B288" s="115">
        <f>AL288</f>
        <v>0</v>
      </c>
      <c r="C288" s="115">
        <f>AL290</f>
        <v>0</v>
      </c>
      <c r="E288" s="128"/>
      <c r="F288" s="27" t="s">
        <v>18</v>
      </c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>
        <f>COUNTIFS(G285:AK285,"&gt;="&amp;H$5,G285:AK285,"&lt;="&amp;P$5,G288:AK288,"&lt;&gt;"&amp;"")</f>
        <v>0</v>
      </c>
      <c r="AM288" s="130"/>
      <c r="AN288" s="132"/>
      <c r="AO288" s="158"/>
      <c r="AP288" s="143"/>
      <c r="AQ288" s="141"/>
    </row>
    <row r="289" spans="1:43" ht="20.25" hidden="1" customHeight="1" thickTop="1" x14ac:dyDescent="0.4">
      <c r="A289" s="115" t="s">
        <v>74</v>
      </c>
      <c r="B289" s="118" t="str">
        <f>AN287</f>
        <v>対象外</v>
      </c>
      <c r="C289" s="118" t="str">
        <f>AN289</f>
        <v>対象外</v>
      </c>
      <c r="E289" s="127" t="s">
        <v>8</v>
      </c>
      <c r="F289" s="31" t="s">
        <v>15</v>
      </c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  <c r="AL289" s="89">
        <f>COUNTIFS(G285:AK285,"&gt;="&amp;H$5,G285:AK285,"&lt;="&amp;P$5,G289:AK289,"〇")</f>
        <v>0</v>
      </c>
      <c r="AM289" s="129">
        <f>IFERROR(AL290/AL289,0)</f>
        <v>0</v>
      </c>
      <c r="AN289" s="131" t="str">
        <f>IF(AND(AL289=0,AL290=0),"対象外",
IF(C286=0,"対象外",
IF(AND(C286/AL289&lt;0.285,AL290&gt;=C286),"〇",
IF(AM289&lt;0.285,"×","〇"))))</f>
        <v>対象外</v>
      </c>
      <c r="AO289" s="159" t="str">
        <f>C291</f>
        <v>対象外</v>
      </c>
      <c r="AP289" s="144" t="str">
        <f>IF(AN289="対象外","－",
IF(AN289="×","×",
IF(AND(COUNTIFS(G287:AK287,"〇",G288:AK288,"●",G289:AK289,"〇")=COUNTIFS(G288:AK288,"●",G289:AK289,"〇",G290:AK290,"●"),COUNTIF(G290:AK290,"●")&gt;0),"〇",
IF(AND(COUNTIF(G288:AK288,"●")=0,COUNTIF(G290:AK290,"●")=0,AN289="〇"),"〇","×"))))</f>
        <v>－</v>
      </c>
      <c r="AQ289" s="133" t="s">
        <v>64</v>
      </c>
    </row>
    <row r="290" spans="1:43" ht="20.25" hidden="1" customHeight="1" thickBot="1" x14ac:dyDescent="0.45">
      <c r="A290" s="115" t="s">
        <v>89</v>
      </c>
      <c r="B290" s="118"/>
      <c r="C290" s="118" t="str">
        <f>IF(C284="","",AP289)</f>
        <v/>
      </c>
      <c r="E290" s="128"/>
      <c r="F290" s="27" t="s">
        <v>18</v>
      </c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>
        <f>COUNTIFS(G285:AK285,"&gt;="&amp;H$5,G285:AK285,"&lt;="&amp;P$5,G290:AK290,"&lt;&gt;"&amp;"")</f>
        <v>0</v>
      </c>
      <c r="AM290" s="130"/>
      <c r="AN290" s="132"/>
      <c r="AO290" s="160"/>
      <c r="AP290" s="145"/>
      <c r="AQ290" s="134"/>
    </row>
    <row r="291" spans="1:43" ht="42" hidden="1" customHeight="1" thickTop="1" thickBot="1" x14ac:dyDescent="0.45">
      <c r="A291" s="119" t="s">
        <v>90</v>
      </c>
      <c r="C291" s="123" t="str">
        <f>IF(OR(C284="",AN289="対象外"),"対象外",IF(AND(COUNTIFS(G287:AK287,"〇",G288:AK288,"●",G289:AK289,"〇")=COUNTIFS(G288:AK288,"●",G289:AK289,"〇",G290:AK290,"●"),COUNTIF(G290:AK290,"●")&gt;0),"〇","×"))</f>
        <v>対象外</v>
      </c>
      <c r="E291" s="87" t="s">
        <v>27</v>
      </c>
      <c r="F291" s="82"/>
      <c r="G291" s="84"/>
      <c r="H291" s="84"/>
      <c r="I291" s="84"/>
      <c r="J291" s="84"/>
      <c r="K291" s="84"/>
      <c r="L291" s="84"/>
      <c r="M291" s="84"/>
      <c r="N291" s="84"/>
      <c r="O291" s="83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121"/>
      <c r="AL291" s="93"/>
      <c r="AM291" s="94"/>
      <c r="AN291" s="94"/>
      <c r="AO291" s="94"/>
      <c r="AP291" s="95"/>
      <c r="AQ291" s="85" t="s">
        <v>46</v>
      </c>
    </row>
    <row r="292" spans="1:43" ht="20.25" hidden="1" customHeight="1" x14ac:dyDescent="0.4">
      <c r="E292" s="76"/>
      <c r="F292" s="4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6"/>
      <c r="AL292" s="72"/>
      <c r="AM292" s="73"/>
    </row>
    <row r="293" spans="1:43" ht="20.25" hidden="1" customHeight="1" thickBot="1" x14ac:dyDescent="0.45">
      <c r="A293" s="115" t="s">
        <v>78</v>
      </c>
      <c r="B293" s="115" t="str">
        <f>IF(C293="","",IF(C284=12,B284+1,B284))</f>
        <v/>
      </c>
      <c r="C293" s="120" t="str">
        <f>IF(C284="","",IF(DATE(IF(C284=12,B284+1,B284),IF(C284=12,1,C284+1),1)&gt;P$5,"",IF(C284=12,1,C284+1)))</f>
        <v/>
      </c>
      <c r="E293" s="73" t="str">
        <f>IF(B293="","","令和"&amp;B293-2018&amp;"年"&amp;C293&amp;"月")</f>
        <v/>
      </c>
      <c r="G293" s="74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3"/>
      <c r="AL293" s="72"/>
      <c r="AM293" s="73"/>
    </row>
    <row r="294" spans="1:43" ht="20.25" hidden="1" customHeight="1" x14ac:dyDescent="0.4">
      <c r="E294" s="146"/>
      <c r="F294" s="147"/>
      <c r="G294" s="77" t="str">
        <f>IF($B293="","",DATE($B293,$C293,1))</f>
        <v/>
      </c>
      <c r="H294" s="77" t="str">
        <f>IF($B293="","",DATE($B293,$C293,2))</f>
        <v/>
      </c>
      <c r="I294" s="77" t="str">
        <f>IF($B293="","",DATE($B293,$C293,3))</f>
        <v/>
      </c>
      <c r="J294" s="77" t="str">
        <f>IF($B293="","",DATE($B293,$C293,4))</f>
        <v/>
      </c>
      <c r="K294" s="77" t="str">
        <f>IF($B293="","",DATE($B293,$C293,5))</f>
        <v/>
      </c>
      <c r="L294" s="77" t="str">
        <f>IF($B293="","",DATE($B293,$C293,6))</f>
        <v/>
      </c>
      <c r="M294" s="77" t="str">
        <f>IF($B293="","",DATE($B293,$C293,7))</f>
        <v/>
      </c>
      <c r="N294" s="77" t="str">
        <f>IF($B293="","",DATE($B293,$C293,8))</f>
        <v/>
      </c>
      <c r="O294" s="77" t="str">
        <f>IF($B293="","",DATE($B293,$C293,9))</f>
        <v/>
      </c>
      <c r="P294" s="77" t="str">
        <f>IF($B293="","",DATE($B293,$C293,10))</f>
        <v/>
      </c>
      <c r="Q294" s="77" t="str">
        <f>IF($B293="","",DATE($B293,$C293,11))</f>
        <v/>
      </c>
      <c r="R294" s="77" t="str">
        <f>IF($B293="","",DATE($B293,$C293,12))</f>
        <v/>
      </c>
      <c r="S294" s="77" t="str">
        <f>IF($B293="","",DATE($B293,$C293,13))</f>
        <v/>
      </c>
      <c r="T294" s="77" t="str">
        <f>IF($B293="","",DATE($B293,$C293,14))</f>
        <v/>
      </c>
      <c r="U294" s="77" t="str">
        <f>IF($B293="","",DATE($B293,$C293,15))</f>
        <v/>
      </c>
      <c r="V294" s="77" t="str">
        <f>IF($B293="","",DATE($B293,$C293,16))</f>
        <v/>
      </c>
      <c r="W294" s="77" t="str">
        <f>IF($B293="","",DATE($B293,$C293,17))</f>
        <v/>
      </c>
      <c r="X294" s="77" t="str">
        <f>IF($B293="","",DATE($B293,$C293,18))</f>
        <v/>
      </c>
      <c r="Y294" s="77" t="str">
        <f>IF($B293="","",DATE($B293,$C293,19))</f>
        <v/>
      </c>
      <c r="Z294" s="77" t="str">
        <f>IF($B293="","",DATE($B293,$C293,20))</f>
        <v/>
      </c>
      <c r="AA294" s="77" t="str">
        <f>IF($B293="","",DATE($B293,$C293,21))</f>
        <v/>
      </c>
      <c r="AB294" s="77" t="str">
        <f>IF($B293="","",DATE($B293,$C293,22))</f>
        <v/>
      </c>
      <c r="AC294" s="77" t="str">
        <f>IF($B293="","",DATE($B293,$C293,23))</f>
        <v/>
      </c>
      <c r="AD294" s="77" t="str">
        <f>IF($B293="","",DATE($B293,$C293,24))</f>
        <v/>
      </c>
      <c r="AE294" s="77" t="str">
        <f>IF($B293="","",DATE($B293,$C293,25))</f>
        <v/>
      </c>
      <c r="AF294" s="77" t="str">
        <f>IF($B293="","",DATE($B293,$C293,26))</f>
        <v/>
      </c>
      <c r="AG294" s="77" t="str">
        <f>IF($B293="","",DATE($B293,$C293,27))</f>
        <v/>
      </c>
      <c r="AH294" s="77" t="str">
        <f>IF($B293="","",DATE($B293,$C293,28))</f>
        <v/>
      </c>
      <c r="AI294" s="77" t="str">
        <f>IF($B293="","",IF(MONTH(DATE($B293,$C293,29))=$C293,DATE($B293,$C293,29),""))</f>
        <v/>
      </c>
      <c r="AJ294" s="77" t="str">
        <f>IF($B293="","",IF(MONTH(DATE($B293,$C293,30))=$C293,DATE($B293,$C293,30),""))</f>
        <v/>
      </c>
      <c r="AK294" s="77" t="str">
        <f>IF($B293="","",IF(MONTH(DATE($B293,$C293,31))=$C293,DATE($B293,$C293,31),""))</f>
        <v/>
      </c>
      <c r="AL294" s="150" t="s">
        <v>16</v>
      </c>
      <c r="AM294" s="150" t="s">
        <v>11</v>
      </c>
      <c r="AN294" s="152" t="s">
        <v>83</v>
      </c>
      <c r="AO294" s="155" t="s">
        <v>93</v>
      </c>
      <c r="AP294" s="153" t="s">
        <v>82</v>
      </c>
      <c r="AQ294" s="135" t="s">
        <v>27</v>
      </c>
    </row>
    <row r="295" spans="1:43" ht="20.25" hidden="1" customHeight="1" thickBot="1" x14ac:dyDescent="0.45">
      <c r="A295" s="115" t="s">
        <v>75</v>
      </c>
      <c r="B295" s="115">
        <f>COUNTIFS(G294:AK294,"&gt;="&amp;H$5,G294:AK294,"&lt;="&amp;P$5,G295:AK295,"土",G296:AK296,"〇")+COUNTIFS(G294:AK294,"&gt;="&amp;H$5,G294:AK294,"&lt;="&amp;P$5,G295:AK295,"日",G296:AK296,"〇")</f>
        <v>0</v>
      </c>
      <c r="C295" s="115">
        <f>COUNTIFS(G294:AK294,"&gt;="&amp;H$5,G294:AK294,"&lt;="&amp;P$5,G295:AK295,"土",G298:AK298,"〇")+COUNTIFS(G294:AK294,"&gt;="&amp;H$5,G294:AK294,"&lt;="&amp;P$5,G295:AK295,"日",G298:AK298,"〇")</f>
        <v>0</v>
      </c>
      <c r="E295" s="148"/>
      <c r="F295" s="149"/>
      <c r="G295" s="81" t="str">
        <f>IFERROR(IF(WEEKDAY(G294,1)=1,"日",IF(WEEKDAY(G294,1)=2,"月",IF(WEEKDAY(G294,1)=3,"火",IF(WEEKDAY(G294,1)=4,"水",IF(WEEKDAY(G294,1)=5,"木",IF(WEEKDAY(G294,1)=6,"金","土")))))),"")</f>
        <v/>
      </c>
      <c r="H295" s="81" t="str">
        <f t="shared" ref="H295:N295" si="61">IFERROR(IF(WEEKDAY(H294,1)=1,"日",IF(WEEKDAY(H294,1)=2,"月",IF(WEEKDAY(H294,1)=3,"火",IF(WEEKDAY(H294,1)=4,"水",IF(WEEKDAY(H294,1)=5,"木",IF(WEEKDAY(H294,1)=6,"金","土")))))),"")</f>
        <v/>
      </c>
      <c r="I295" s="81" t="str">
        <f t="shared" si="61"/>
        <v/>
      </c>
      <c r="J295" s="81" t="str">
        <f t="shared" si="61"/>
        <v/>
      </c>
      <c r="K295" s="81" t="str">
        <f t="shared" si="61"/>
        <v/>
      </c>
      <c r="L295" s="81" t="str">
        <f t="shared" si="61"/>
        <v/>
      </c>
      <c r="M295" s="81" t="str">
        <f t="shared" si="61"/>
        <v/>
      </c>
      <c r="N295" s="81" t="str">
        <f t="shared" si="61"/>
        <v/>
      </c>
      <c r="O295" s="81" t="str">
        <f>IFERROR(IF(WEEKDAY(O294,1)=1,"日",IF(WEEKDAY(O294,1)=2,"月",IF(WEEKDAY(O294,1)=3,"火",IF(WEEKDAY(O294,1)=4,"水",IF(WEEKDAY(O294,1)=5,"木",IF(WEEKDAY(O294,1)=6,"金","土")))))),"")</f>
        <v/>
      </c>
      <c r="P295" s="81" t="str">
        <f t="shared" ref="P295:AK295" si="62">IFERROR(IF(WEEKDAY(P294,1)=1,"日",IF(WEEKDAY(P294,1)=2,"月",IF(WEEKDAY(P294,1)=3,"火",IF(WEEKDAY(P294,1)=4,"水",IF(WEEKDAY(P294,1)=5,"木",IF(WEEKDAY(P294,1)=6,"金","土")))))),"")</f>
        <v/>
      </c>
      <c r="Q295" s="81" t="str">
        <f t="shared" si="62"/>
        <v/>
      </c>
      <c r="R295" s="81" t="str">
        <f t="shared" si="62"/>
        <v/>
      </c>
      <c r="S295" s="81" t="str">
        <f t="shared" si="62"/>
        <v/>
      </c>
      <c r="T295" s="81" t="str">
        <f t="shared" si="62"/>
        <v/>
      </c>
      <c r="U295" s="81" t="str">
        <f t="shared" si="62"/>
        <v/>
      </c>
      <c r="V295" s="81" t="str">
        <f t="shared" si="62"/>
        <v/>
      </c>
      <c r="W295" s="81" t="str">
        <f t="shared" si="62"/>
        <v/>
      </c>
      <c r="X295" s="81" t="str">
        <f t="shared" si="62"/>
        <v/>
      </c>
      <c r="Y295" s="81" t="str">
        <f t="shared" si="62"/>
        <v/>
      </c>
      <c r="Z295" s="81" t="str">
        <f t="shared" si="62"/>
        <v/>
      </c>
      <c r="AA295" s="81" t="str">
        <f t="shared" si="62"/>
        <v/>
      </c>
      <c r="AB295" s="81" t="str">
        <f t="shared" si="62"/>
        <v/>
      </c>
      <c r="AC295" s="81" t="str">
        <f t="shared" si="62"/>
        <v/>
      </c>
      <c r="AD295" s="81" t="str">
        <f t="shared" si="62"/>
        <v/>
      </c>
      <c r="AE295" s="81" t="str">
        <f t="shared" si="62"/>
        <v/>
      </c>
      <c r="AF295" s="81" t="str">
        <f t="shared" si="62"/>
        <v/>
      </c>
      <c r="AG295" s="81" t="str">
        <f t="shared" si="62"/>
        <v/>
      </c>
      <c r="AH295" s="81" t="str">
        <f t="shared" si="62"/>
        <v/>
      </c>
      <c r="AI295" s="81" t="str">
        <f t="shared" si="62"/>
        <v/>
      </c>
      <c r="AJ295" s="81" t="str">
        <f t="shared" si="62"/>
        <v/>
      </c>
      <c r="AK295" s="81" t="str">
        <f t="shared" si="62"/>
        <v/>
      </c>
      <c r="AL295" s="151"/>
      <c r="AM295" s="151"/>
      <c r="AN295" s="151"/>
      <c r="AO295" s="156"/>
      <c r="AP295" s="154"/>
      <c r="AQ295" s="136"/>
    </row>
    <row r="296" spans="1:43" ht="20.25" hidden="1" customHeight="1" x14ac:dyDescent="0.4">
      <c r="A296" s="115" t="s">
        <v>80</v>
      </c>
      <c r="B296" s="117">
        <f>AL296</f>
        <v>0</v>
      </c>
      <c r="C296" s="117">
        <f>AL298</f>
        <v>0</v>
      </c>
      <c r="E296" s="137" t="s">
        <v>7</v>
      </c>
      <c r="F296" s="98" t="s">
        <v>15</v>
      </c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/>
      <c r="AK296" s="124"/>
      <c r="AL296" s="77">
        <f>COUNTIFS(G294:AK294,"&gt;="&amp;H$5,G294:AK294,"&lt;="&amp;P$5,G296:AK296,"〇")</f>
        <v>0</v>
      </c>
      <c r="AM296" s="138">
        <f>IFERROR(AL297/AL296,0)</f>
        <v>0</v>
      </c>
      <c r="AN296" s="139" t="str">
        <f>IF(AND(AL296=0,AL297=0),"対象外",
IF(B295=0,"対象外",
IF(AND(B295/AL296&lt;0.285,AL297&gt;=B295),"〇",
IF(AM296&lt;0.285,"×","〇"))))</f>
        <v>対象外</v>
      </c>
      <c r="AO296" s="157"/>
      <c r="AP296" s="142"/>
      <c r="AQ296" s="140" t="s">
        <v>100</v>
      </c>
    </row>
    <row r="297" spans="1:43" ht="20.25" hidden="1" customHeight="1" thickBot="1" x14ac:dyDescent="0.45">
      <c r="A297" s="115" t="s">
        <v>81</v>
      </c>
      <c r="B297" s="115">
        <f>AL297</f>
        <v>0</v>
      </c>
      <c r="C297" s="115">
        <f>AL299</f>
        <v>0</v>
      </c>
      <c r="E297" s="128"/>
      <c r="F297" s="27" t="s">
        <v>18</v>
      </c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>
        <f>COUNTIFS(G294:AK294,"&gt;="&amp;H$5,G294:AK294,"&lt;="&amp;P$5,G297:AK297,"&lt;&gt;"&amp;"")</f>
        <v>0</v>
      </c>
      <c r="AM297" s="130"/>
      <c r="AN297" s="132"/>
      <c r="AO297" s="158"/>
      <c r="AP297" s="143"/>
      <c r="AQ297" s="141"/>
    </row>
    <row r="298" spans="1:43" ht="20.25" hidden="1" customHeight="1" thickTop="1" x14ac:dyDescent="0.4">
      <c r="A298" s="115" t="s">
        <v>74</v>
      </c>
      <c r="B298" s="118" t="str">
        <f>AN296</f>
        <v>対象外</v>
      </c>
      <c r="C298" s="118" t="str">
        <f>AN298</f>
        <v>対象外</v>
      </c>
      <c r="E298" s="127" t="s">
        <v>8</v>
      </c>
      <c r="F298" s="31" t="s">
        <v>15</v>
      </c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89">
        <f>COUNTIFS(G294:AK294,"&gt;="&amp;H$5,G294:AK294,"&lt;="&amp;P$5,G298:AK298,"〇")</f>
        <v>0</v>
      </c>
      <c r="AM298" s="129">
        <f>IFERROR(AL299/AL298,0)</f>
        <v>0</v>
      </c>
      <c r="AN298" s="131" t="str">
        <f>IF(AND(AL298=0,AL299=0),"対象外",
IF(C295=0,"対象外",
IF(AND(C295/AL298&lt;0.285,AL299&gt;=C295),"〇",
IF(AM298&lt;0.285,"×","〇"))))</f>
        <v>対象外</v>
      </c>
      <c r="AO298" s="159" t="str">
        <f>C300</f>
        <v>対象外</v>
      </c>
      <c r="AP298" s="144" t="str">
        <f>IF(AN298="対象外","－",
IF(AN298="×","×",
IF(AND(COUNTIFS(G296:AK296,"〇",G297:AK297,"●",G298:AK298,"〇")=COUNTIFS(G297:AK297,"●",G298:AK298,"〇",G299:AK299,"●"),COUNTIF(G299:AK299,"●")&gt;0),"〇",
IF(AND(COUNTIF(G297:AK297,"●")=0,COUNTIF(G299:AK299,"●")=0,AN298="〇"),"〇","×"))))</f>
        <v>－</v>
      </c>
      <c r="AQ298" s="133" t="s">
        <v>64</v>
      </c>
    </row>
    <row r="299" spans="1:43" ht="20.25" hidden="1" customHeight="1" thickBot="1" x14ac:dyDescent="0.45">
      <c r="A299" s="115" t="s">
        <v>89</v>
      </c>
      <c r="B299" s="118"/>
      <c r="C299" s="118" t="str">
        <f>IF(C293="","",AP298)</f>
        <v/>
      </c>
      <c r="E299" s="128"/>
      <c r="F299" s="27" t="s">
        <v>18</v>
      </c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>
        <f>COUNTIFS(G294:AK294,"&gt;="&amp;H$5,G294:AK294,"&lt;="&amp;P$5,G299:AK299,"&lt;&gt;"&amp;"")</f>
        <v>0</v>
      </c>
      <c r="AM299" s="130"/>
      <c r="AN299" s="132"/>
      <c r="AO299" s="160"/>
      <c r="AP299" s="145"/>
      <c r="AQ299" s="134"/>
    </row>
    <row r="300" spans="1:43" ht="42" hidden="1" customHeight="1" thickTop="1" thickBot="1" x14ac:dyDescent="0.45">
      <c r="A300" s="119" t="s">
        <v>90</v>
      </c>
      <c r="C300" s="123" t="str">
        <f>IF(OR(C293="",AN298="対象外"),"対象外",IF(AND(COUNTIFS(G296:AK296,"〇",G297:AK297,"●",G298:AK298,"〇")=COUNTIFS(G297:AK297,"●",G298:AK298,"〇",G299:AK299,"●"),COUNTIF(G299:AK299,"●")&gt;0),"〇","×"))</f>
        <v>対象外</v>
      </c>
      <c r="E300" s="87" t="s">
        <v>27</v>
      </c>
      <c r="F300" s="82"/>
      <c r="G300" s="84"/>
      <c r="H300" s="84"/>
      <c r="I300" s="84"/>
      <c r="J300" s="84"/>
      <c r="K300" s="84"/>
      <c r="L300" s="84"/>
      <c r="M300" s="84"/>
      <c r="N300" s="84"/>
      <c r="O300" s="83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121"/>
      <c r="AL300" s="93"/>
      <c r="AM300" s="94"/>
      <c r="AN300" s="94"/>
      <c r="AO300" s="94"/>
      <c r="AP300" s="95"/>
      <c r="AQ300" s="85" t="s">
        <v>46</v>
      </c>
    </row>
    <row r="301" spans="1:43" ht="20.25" hidden="1" customHeight="1" x14ac:dyDescent="0.4">
      <c r="E301" s="76"/>
      <c r="F301" s="4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6"/>
      <c r="AL301" s="72"/>
      <c r="AM301" s="73"/>
    </row>
    <row r="302" spans="1:43" ht="20.25" hidden="1" customHeight="1" thickBot="1" x14ac:dyDescent="0.45">
      <c r="A302" s="115" t="s">
        <v>78</v>
      </c>
      <c r="B302" s="115" t="str">
        <f>IF(C302="","",IF(C293=12,B293+1,B293))</f>
        <v/>
      </c>
      <c r="C302" s="120" t="str">
        <f>IF(C293="","",IF(DATE(IF(C293=12,B293+1,B293),IF(C293=12,1,C293+1),1)&gt;P$5,"",IF(C293=12,1,C293+1)))</f>
        <v/>
      </c>
      <c r="E302" s="73" t="str">
        <f>IF(B302="","","令和"&amp;B302-2018&amp;"年"&amp;C302&amp;"月")</f>
        <v/>
      </c>
      <c r="G302" s="74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3"/>
      <c r="AL302" s="72"/>
      <c r="AM302" s="73"/>
    </row>
    <row r="303" spans="1:43" ht="20.25" hidden="1" customHeight="1" x14ac:dyDescent="0.4">
      <c r="E303" s="146"/>
      <c r="F303" s="147"/>
      <c r="G303" s="77" t="str">
        <f>IF($B302="","",DATE($B302,$C302,1))</f>
        <v/>
      </c>
      <c r="H303" s="77" t="str">
        <f>IF($B302="","",DATE($B302,$C302,2))</f>
        <v/>
      </c>
      <c r="I303" s="77" t="str">
        <f>IF($B302="","",DATE($B302,$C302,3))</f>
        <v/>
      </c>
      <c r="J303" s="77" t="str">
        <f>IF($B302="","",DATE($B302,$C302,4))</f>
        <v/>
      </c>
      <c r="K303" s="77" t="str">
        <f>IF($B302="","",DATE($B302,$C302,5))</f>
        <v/>
      </c>
      <c r="L303" s="77" t="str">
        <f>IF($B302="","",DATE($B302,$C302,6))</f>
        <v/>
      </c>
      <c r="M303" s="77" t="str">
        <f>IF($B302="","",DATE($B302,$C302,7))</f>
        <v/>
      </c>
      <c r="N303" s="77" t="str">
        <f>IF($B302="","",DATE($B302,$C302,8))</f>
        <v/>
      </c>
      <c r="O303" s="77" t="str">
        <f>IF($B302="","",DATE($B302,$C302,9))</f>
        <v/>
      </c>
      <c r="P303" s="77" t="str">
        <f>IF($B302="","",DATE($B302,$C302,10))</f>
        <v/>
      </c>
      <c r="Q303" s="77" t="str">
        <f>IF($B302="","",DATE($B302,$C302,11))</f>
        <v/>
      </c>
      <c r="R303" s="77" t="str">
        <f>IF($B302="","",DATE($B302,$C302,12))</f>
        <v/>
      </c>
      <c r="S303" s="77" t="str">
        <f>IF($B302="","",DATE($B302,$C302,13))</f>
        <v/>
      </c>
      <c r="T303" s="77" t="str">
        <f>IF($B302="","",DATE($B302,$C302,14))</f>
        <v/>
      </c>
      <c r="U303" s="77" t="str">
        <f>IF($B302="","",DATE($B302,$C302,15))</f>
        <v/>
      </c>
      <c r="V303" s="77" t="str">
        <f>IF($B302="","",DATE($B302,$C302,16))</f>
        <v/>
      </c>
      <c r="W303" s="77" t="str">
        <f>IF($B302="","",DATE($B302,$C302,17))</f>
        <v/>
      </c>
      <c r="X303" s="77" t="str">
        <f>IF($B302="","",DATE($B302,$C302,18))</f>
        <v/>
      </c>
      <c r="Y303" s="77" t="str">
        <f>IF($B302="","",DATE($B302,$C302,19))</f>
        <v/>
      </c>
      <c r="Z303" s="77" t="str">
        <f>IF($B302="","",DATE($B302,$C302,20))</f>
        <v/>
      </c>
      <c r="AA303" s="77" t="str">
        <f>IF($B302="","",DATE($B302,$C302,21))</f>
        <v/>
      </c>
      <c r="AB303" s="77" t="str">
        <f>IF($B302="","",DATE($B302,$C302,22))</f>
        <v/>
      </c>
      <c r="AC303" s="77" t="str">
        <f>IF($B302="","",DATE($B302,$C302,23))</f>
        <v/>
      </c>
      <c r="AD303" s="77" t="str">
        <f>IF($B302="","",DATE($B302,$C302,24))</f>
        <v/>
      </c>
      <c r="AE303" s="77" t="str">
        <f>IF($B302="","",DATE($B302,$C302,25))</f>
        <v/>
      </c>
      <c r="AF303" s="77" t="str">
        <f>IF($B302="","",DATE($B302,$C302,26))</f>
        <v/>
      </c>
      <c r="AG303" s="77" t="str">
        <f>IF($B302="","",DATE($B302,$C302,27))</f>
        <v/>
      </c>
      <c r="AH303" s="77" t="str">
        <f>IF($B302="","",DATE($B302,$C302,28))</f>
        <v/>
      </c>
      <c r="AI303" s="77" t="str">
        <f>IF($B302="","",IF(MONTH(DATE($B302,$C302,29))=$C302,DATE($B302,$C302,29),""))</f>
        <v/>
      </c>
      <c r="AJ303" s="77" t="str">
        <f>IF($B302="","",IF(MONTH(DATE($B302,$C302,30))=$C302,DATE($B302,$C302,30),""))</f>
        <v/>
      </c>
      <c r="AK303" s="77" t="str">
        <f>IF($B302="","",IF(MONTH(DATE($B302,$C302,31))=$C302,DATE($B302,$C302,31),""))</f>
        <v/>
      </c>
      <c r="AL303" s="150" t="s">
        <v>16</v>
      </c>
      <c r="AM303" s="150" t="s">
        <v>11</v>
      </c>
      <c r="AN303" s="152" t="s">
        <v>83</v>
      </c>
      <c r="AO303" s="155" t="s">
        <v>93</v>
      </c>
      <c r="AP303" s="153" t="s">
        <v>82</v>
      </c>
      <c r="AQ303" s="135" t="s">
        <v>27</v>
      </c>
    </row>
    <row r="304" spans="1:43" ht="20.25" hidden="1" customHeight="1" thickBot="1" x14ac:dyDescent="0.45">
      <c r="A304" s="115" t="s">
        <v>75</v>
      </c>
      <c r="B304" s="115">
        <f>COUNTIFS(G303:AK303,"&gt;="&amp;H$5,G303:AK303,"&lt;="&amp;P$5,G304:AK304,"土",G305:AK305,"〇")+COUNTIFS(G303:AK303,"&gt;="&amp;H$5,G303:AK303,"&lt;="&amp;P$5,G304:AK304,"日",G305:AK305,"〇")</f>
        <v>0</v>
      </c>
      <c r="C304" s="115">
        <f>COUNTIFS(G303:AK303,"&gt;="&amp;H$5,G303:AK303,"&lt;="&amp;P$5,G304:AK304,"土",G307:AK307,"〇")+COUNTIFS(G303:AK303,"&gt;="&amp;H$5,G303:AK303,"&lt;="&amp;P$5,G304:AK304,"日",G307:AK307,"〇")</f>
        <v>0</v>
      </c>
      <c r="E304" s="148"/>
      <c r="F304" s="149"/>
      <c r="G304" s="81" t="str">
        <f>IFERROR(IF(WEEKDAY(G303,1)=1,"日",IF(WEEKDAY(G303,1)=2,"月",IF(WEEKDAY(G303,1)=3,"火",IF(WEEKDAY(G303,1)=4,"水",IF(WEEKDAY(G303,1)=5,"木",IF(WEEKDAY(G303,1)=6,"金","土")))))),"")</f>
        <v/>
      </c>
      <c r="H304" s="81" t="str">
        <f t="shared" ref="H304:N304" si="63">IFERROR(IF(WEEKDAY(H303,1)=1,"日",IF(WEEKDAY(H303,1)=2,"月",IF(WEEKDAY(H303,1)=3,"火",IF(WEEKDAY(H303,1)=4,"水",IF(WEEKDAY(H303,1)=5,"木",IF(WEEKDAY(H303,1)=6,"金","土")))))),"")</f>
        <v/>
      </c>
      <c r="I304" s="81" t="str">
        <f t="shared" si="63"/>
        <v/>
      </c>
      <c r="J304" s="81" t="str">
        <f t="shared" si="63"/>
        <v/>
      </c>
      <c r="K304" s="81" t="str">
        <f t="shared" si="63"/>
        <v/>
      </c>
      <c r="L304" s="81" t="str">
        <f t="shared" si="63"/>
        <v/>
      </c>
      <c r="M304" s="81" t="str">
        <f t="shared" si="63"/>
        <v/>
      </c>
      <c r="N304" s="81" t="str">
        <f t="shared" si="63"/>
        <v/>
      </c>
      <c r="O304" s="81" t="str">
        <f>IFERROR(IF(WEEKDAY(O303,1)=1,"日",IF(WEEKDAY(O303,1)=2,"月",IF(WEEKDAY(O303,1)=3,"火",IF(WEEKDAY(O303,1)=4,"水",IF(WEEKDAY(O303,1)=5,"木",IF(WEEKDAY(O303,1)=6,"金","土")))))),"")</f>
        <v/>
      </c>
      <c r="P304" s="81" t="str">
        <f t="shared" ref="P304:AK304" si="64">IFERROR(IF(WEEKDAY(P303,1)=1,"日",IF(WEEKDAY(P303,1)=2,"月",IF(WEEKDAY(P303,1)=3,"火",IF(WEEKDAY(P303,1)=4,"水",IF(WEEKDAY(P303,1)=5,"木",IF(WEEKDAY(P303,1)=6,"金","土")))))),"")</f>
        <v/>
      </c>
      <c r="Q304" s="81" t="str">
        <f t="shared" si="64"/>
        <v/>
      </c>
      <c r="R304" s="81" t="str">
        <f t="shared" si="64"/>
        <v/>
      </c>
      <c r="S304" s="81" t="str">
        <f t="shared" si="64"/>
        <v/>
      </c>
      <c r="T304" s="81" t="str">
        <f t="shared" si="64"/>
        <v/>
      </c>
      <c r="U304" s="81" t="str">
        <f t="shared" si="64"/>
        <v/>
      </c>
      <c r="V304" s="81" t="str">
        <f t="shared" si="64"/>
        <v/>
      </c>
      <c r="W304" s="81" t="str">
        <f t="shared" si="64"/>
        <v/>
      </c>
      <c r="X304" s="81" t="str">
        <f t="shared" si="64"/>
        <v/>
      </c>
      <c r="Y304" s="81" t="str">
        <f t="shared" si="64"/>
        <v/>
      </c>
      <c r="Z304" s="81" t="str">
        <f t="shared" si="64"/>
        <v/>
      </c>
      <c r="AA304" s="81" t="str">
        <f t="shared" si="64"/>
        <v/>
      </c>
      <c r="AB304" s="81" t="str">
        <f t="shared" si="64"/>
        <v/>
      </c>
      <c r="AC304" s="81" t="str">
        <f t="shared" si="64"/>
        <v/>
      </c>
      <c r="AD304" s="81" t="str">
        <f t="shared" si="64"/>
        <v/>
      </c>
      <c r="AE304" s="81" t="str">
        <f t="shared" si="64"/>
        <v/>
      </c>
      <c r="AF304" s="81" t="str">
        <f t="shared" si="64"/>
        <v/>
      </c>
      <c r="AG304" s="81" t="str">
        <f t="shared" si="64"/>
        <v/>
      </c>
      <c r="AH304" s="81" t="str">
        <f t="shared" si="64"/>
        <v/>
      </c>
      <c r="AI304" s="81" t="str">
        <f t="shared" si="64"/>
        <v/>
      </c>
      <c r="AJ304" s="81" t="str">
        <f t="shared" si="64"/>
        <v/>
      </c>
      <c r="AK304" s="81" t="str">
        <f t="shared" si="64"/>
        <v/>
      </c>
      <c r="AL304" s="151"/>
      <c r="AM304" s="151"/>
      <c r="AN304" s="151"/>
      <c r="AO304" s="156"/>
      <c r="AP304" s="154"/>
      <c r="AQ304" s="136"/>
    </row>
    <row r="305" spans="1:43" ht="20.25" hidden="1" customHeight="1" x14ac:dyDescent="0.4">
      <c r="A305" s="115" t="s">
        <v>80</v>
      </c>
      <c r="B305" s="117">
        <f>AL305</f>
        <v>0</v>
      </c>
      <c r="C305" s="117">
        <f>AL307</f>
        <v>0</v>
      </c>
      <c r="E305" s="137" t="s">
        <v>7</v>
      </c>
      <c r="F305" s="98" t="s">
        <v>15</v>
      </c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/>
      <c r="AK305" s="124"/>
      <c r="AL305" s="77">
        <f>COUNTIFS(G303:AK303,"&gt;="&amp;H$5,G303:AK303,"&lt;="&amp;P$5,G305:AK305,"〇")</f>
        <v>0</v>
      </c>
      <c r="AM305" s="138">
        <f>IFERROR(AL306/AL305,0)</f>
        <v>0</v>
      </c>
      <c r="AN305" s="139" t="str">
        <f>IF(AND(AL305=0,AL306=0),"対象外",
IF(B304=0,"対象外",
IF(AND(B304/AL305&lt;0.285,AL306&gt;=B304),"〇",
IF(AM305&lt;0.285,"×","〇"))))</f>
        <v>対象外</v>
      </c>
      <c r="AO305" s="157"/>
      <c r="AP305" s="142"/>
      <c r="AQ305" s="140" t="s">
        <v>100</v>
      </c>
    </row>
    <row r="306" spans="1:43" ht="20.25" hidden="1" customHeight="1" thickBot="1" x14ac:dyDescent="0.45">
      <c r="A306" s="115" t="s">
        <v>81</v>
      </c>
      <c r="B306" s="115">
        <f>AL306</f>
        <v>0</v>
      </c>
      <c r="C306" s="115">
        <f>AL308</f>
        <v>0</v>
      </c>
      <c r="E306" s="128"/>
      <c r="F306" s="27" t="s">
        <v>18</v>
      </c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>
        <f>COUNTIFS(G303:AK303,"&gt;="&amp;H$5,G303:AK303,"&lt;="&amp;P$5,G306:AK306,"&lt;&gt;"&amp;"")</f>
        <v>0</v>
      </c>
      <c r="AM306" s="130"/>
      <c r="AN306" s="132"/>
      <c r="AO306" s="158"/>
      <c r="AP306" s="143"/>
      <c r="AQ306" s="141"/>
    </row>
    <row r="307" spans="1:43" ht="20.25" hidden="1" customHeight="1" thickTop="1" x14ac:dyDescent="0.4">
      <c r="A307" s="115" t="s">
        <v>74</v>
      </c>
      <c r="B307" s="118" t="str">
        <f>AN305</f>
        <v>対象外</v>
      </c>
      <c r="C307" s="118" t="str">
        <f>AN307</f>
        <v>対象外</v>
      </c>
      <c r="E307" s="127" t="s">
        <v>8</v>
      </c>
      <c r="F307" s="31" t="s">
        <v>15</v>
      </c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  <c r="AL307" s="89">
        <f>COUNTIFS(G303:AK303,"&gt;="&amp;H$5,G303:AK303,"&lt;="&amp;P$5,G307:AK307,"〇")</f>
        <v>0</v>
      </c>
      <c r="AM307" s="129">
        <f>IFERROR(AL308/AL307,0)</f>
        <v>0</v>
      </c>
      <c r="AN307" s="131" t="str">
        <f>IF(AND(AL307=0,AL308=0),"対象外",
IF(C304=0,"対象外",
IF(AND(C304/AL307&lt;0.285,AL308&gt;=C304),"〇",
IF(AM307&lt;0.285,"×","〇"))))</f>
        <v>対象外</v>
      </c>
      <c r="AO307" s="159" t="str">
        <f>C309</f>
        <v>対象外</v>
      </c>
      <c r="AP307" s="144" t="str">
        <f>IF(AN307="対象外","－",
IF(AN307="×","×",
IF(AND(COUNTIFS(G305:AK305,"〇",G306:AK306,"●",G307:AK307,"〇")=COUNTIFS(G306:AK306,"●",G307:AK307,"〇",G308:AK308,"●"),COUNTIF(G308:AK308,"●")&gt;0),"〇",
IF(AND(COUNTIF(G306:AK306,"●")=0,COUNTIF(G308:AK308,"●")=0,AN307="〇"),"〇","×"))))</f>
        <v>－</v>
      </c>
      <c r="AQ307" s="133" t="s">
        <v>64</v>
      </c>
    </row>
    <row r="308" spans="1:43" ht="20.25" hidden="1" customHeight="1" thickBot="1" x14ac:dyDescent="0.45">
      <c r="A308" s="115" t="s">
        <v>89</v>
      </c>
      <c r="B308" s="118"/>
      <c r="C308" s="118" t="str">
        <f>IF(C302="","",AP307)</f>
        <v/>
      </c>
      <c r="E308" s="128"/>
      <c r="F308" s="27" t="s">
        <v>18</v>
      </c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>
        <f>COUNTIFS(G303:AK303,"&gt;="&amp;H$5,G303:AK303,"&lt;="&amp;P$5,G308:AK308,"&lt;&gt;"&amp;"")</f>
        <v>0</v>
      </c>
      <c r="AM308" s="130"/>
      <c r="AN308" s="132"/>
      <c r="AO308" s="160"/>
      <c r="AP308" s="145"/>
      <c r="AQ308" s="134"/>
    </row>
    <row r="309" spans="1:43" ht="42" hidden="1" customHeight="1" thickTop="1" thickBot="1" x14ac:dyDescent="0.45">
      <c r="A309" s="119" t="s">
        <v>90</v>
      </c>
      <c r="C309" s="123" t="str">
        <f>IF(OR(C302="",AN307="対象外"),"対象外",IF(AND(COUNTIFS(G305:AK305,"〇",G306:AK306,"●",G307:AK307,"〇")=COUNTIFS(G306:AK306,"●",G307:AK307,"〇",G308:AK308,"●"),COUNTIF(G308:AK308,"●")&gt;0),"〇","×"))</f>
        <v>対象外</v>
      </c>
      <c r="E309" s="87" t="s">
        <v>27</v>
      </c>
      <c r="F309" s="82"/>
      <c r="G309" s="84"/>
      <c r="H309" s="84"/>
      <c r="I309" s="84"/>
      <c r="J309" s="84"/>
      <c r="K309" s="84"/>
      <c r="L309" s="84"/>
      <c r="M309" s="84"/>
      <c r="N309" s="84"/>
      <c r="O309" s="83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121"/>
      <c r="AL309" s="93"/>
      <c r="AM309" s="94"/>
      <c r="AN309" s="94"/>
      <c r="AO309" s="94"/>
      <c r="AP309" s="95"/>
      <c r="AQ309" s="85" t="s">
        <v>46</v>
      </c>
    </row>
    <row r="310" spans="1:43" ht="20.25" hidden="1" customHeight="1" x14ac:dyDescent="0.4">
      <c r="E310" s="76"/>
      <c r="F310" s="4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6"/>
      <c r="AL310" s="72"/>
      <c r="AM310" s="73"/>
    </row>
    <row r="311" spans="1:43" ht="20.25" hidden="1" customHeight="1" thickBot="1" x14ac:dyDescent="0.45">
      <c r="A311" s="115" t="s">
        <v>78</v>
      </c>
      <c r="B311" s="115" t="str">
        <f>IF(C311="","",IF(C302=12,B302+1,B302))</f>
        <v/>
      </c>
      <c r="C311" s="120" t="str">
        <f>IF(C302="","",IF(DATE(IF(C302=12,B302+1,B302),IF(C302=12,1,C302+1),1)&gt;P$5,"",IF(C302=12,1,C302+1)))</f>
        <v/>
      </c>
      <c r="E311" s="73" t="str">
        <f>IF(B311="","","令和"&amp;B311-2018&amp;"年"&amp;C311&amp;"月")</f>
        <v/>
      </c>
      <c r="G311" s="74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3"/>
      <c r="AL311" s="72"/>
      <c r="AM311" s="73"/>
    </row>
    <row r="312" spans="1:43" ht="20.25" hidden="1" customHeight="1" x14ac:dyDescent="0.4">
      <c r="E312" s="146"/>
      <c r="F312" s="147"/>
      <c r="G312" s="77" t="str">
        <f>IF($B311="","",DATE($B311,$C311,1))</f>
        <v/>
      </c>
      <c r="H312" s="77" t="str">
        <f>IF($B311="","",DATE($B311,$C311,2))</f>
        <v/>
      </c>
      <c r="I312" s="77" t="str">
        <f>IF($B311="","",DATE($B311,$C311,3))</f>
        <v/>
      </c>
      <c r="J312" s="77" t="str">
        <f>IF($B311="","",DATE($B311,$C311,4))</f>
        <v/>
      </c>
      <c r="K312" s="77" t="str">
        <f>IF($B311="","",DATE($B311,$C311,5))</f>
        <v/>
      </c>
      <c r="L312" s="77" t="str">
        <f>IF($B311="","",DATE($B311,$C311,6))</f>
        <v/>
      </c>
      <c r="M312" s="77" t="str">
        <f>IF($B311="","",DATE($B311,$C311,7))</f>
        <v/>
      </c>
      <c r="N312" s="77" t="str">
        <f>IF($B311="","",DATE($B311,$C311,8))</f>
        <v/>
      </c>
      <c r="O312" s="77" t="str">
        <f>IF($B311="","",DATE($B311,$C311,9))</f>
        <v/>
      </c>
      <c r="P312" s="77" t="str">
        <f>IF($B311="","",DATE($B311,$C311,10))</f>
        <v/>
      </c>
      <c r="Q312" s="77" t="str">
        <f>IF($B311="","",DATE($B311,$C311,11))</f>
        <v/>
      </c>
      <c r="R312" s="77" t="str">
        <f>IF($B311="","",DATE($B311,$C311,12))</f>
        <v/>
      </c>
      <c r="S312" s="77" t="str">
        <f>IF($B311="","",DATE($B311,$C311,13))</f>
        <v/>
      </c>
      <c r="T312" s="77" t="str">
        <f>IF($B311="","",DATE($B311,$C311,14))</f>
        <v/>
      </c>
      <c r="U312" s="77" t="str">
        <f>IF($B311="","",DATE($B311,$C311,15))</f>
        <v/>
      </c>
      <c r="V312" s="77" t="str">
        <f>IF($B311="","",DATE($B311,$C311,16))</f>
        <v/>
      </c>
      <c r="W312" s="77" t="str">
        <f>IF($B311="","",DATE($B311,$C311,17))</f>
        <v/>
      </c>
      <c r="X312" s="77" t="str">
        <f>IF($B311="","",DATE($B311,$C311,18))</f>
        <v/>
      </c>
      <c r="Y312" s="77" t="str">
        <f>IF($B311="","",DATE($B311,$C311,19))</f>
        <v/>
      </c>
      <c r="Z312" s="77" t="str">
        <f>IF($B311="","",DATE($B311,$C311,20))</f>
        <v/>
      </c>
      <c r="AA312" s="77" t="str">
        <f>IF($B311="","",DATE($B311,$C311,21))</f>
        <v/>
      </c>
      <c r="AB312" s="77" t="str">
        <f>IF($B311="","",DATE($B311,$C311,22))</f>
        <v/>
      </c>
      <c r="AC312" s="77" t="str">
        <f>IF($B311="","",DATE($B311,$C311,23))</f>
        <v/>
      </c>
      <c r="AD312" s="77" t="str">
        <f>IF($B311="","",DATE($B311,$C311,24))</f>
        <v/>
      </c>
      <c r="AE312" s="77" t="str">
        <f>IF($B311="","",DATE($B311,$C311,25))</f>
        <v/>
      </c>
      <c r="AF312" s="77" t="str">
        <f>IF($B311="","",DATE($B311,$C311,26))</f>
        <v/>
      </c>
      <c r="AG312" s="77" t="str">
        <f>IF($B311="","",DATE($B311,$C311,27))</f>
        <v/>
      </c>
      <c r="AH312" s="77" t="str">
        <f>IF($B311="","",DATE($B311,$C311,28))</f>
        <v/>
      </c>
      <c r="AI312" s="77" t="str">
        <f>IF($B311="","",IF(MONTH(DATE($B311,$C311,29))=$C311,DATE($B311,$C311,29),""))</f>
        <v/>
      </c>
      <c r="AJ312" s="77" t="str">
        <f>IF($B311="","",IF(MONTH(DATE($B311,$C311,30))=$C311,DATE($B311,$C311,30),""))</f>
        <v/>
      </c>
      <c r="AK312" s="77" t="str">
        <f>IF($B311="","",IF(MONTH(DATE($B311,$C311,31))=$C311,DATE($B311,$C311,31),""))</f>
        <v/>
      </c>
      <c r="AL312" s="150" t="s">
        <v>16</v>
      </c>
      <c r="AM312" s="150" t="s">
        <v>11</v>
      </c>
      <c r="AN312" s="152" t="s">
        <v>83</v>
      </c>
      <c r="AO312" s="155" t="s">
        <v>93</v>
      </c>
      <c r="AP312" s="153" t="s">
        <v>82</v>
      </c>
      <c r="AQ312" s="135" t="s">
        <v>27</v>
      </c>
    </row>
    <row r="313" spans="1:43" ht="20.25" hidden="1" customHeight="1" thickBot="1" x14ac:dyDescent="0.45">
      <c r="A313" s="115" t="s">
        <v>75</v>
      </c>
      <c r="B313" s="115">
        <f>COUNTIFS(G312:AK312,"&gt;="&amp;H$5,G312:AK312,"&lt;="&amp;P$5,G313:AK313,"土",G314:AK314,"〇")+COUNTIFS(G312:AK312,"&gt;="&amp;H$5,G312:AK312,"&lt;="&amp;P$5,G313:AK313,"日",G314:AK314,"〇")</f>
        <v>0</v>
      </c>
      <c r="C313" s="115">
        <f>COUNTIFS(G312:AK312,"&gt;="&amp;H$5,G312:AK312,"&lt;="&amp;P$5,G313:AK313,"土",G316:AK316,"〇")+COUNTIFS(G312:AK312,"&gt;="&amp;H$5,G312:AK312,"&lt;="&amp;P$5,G313:AK313,"日",G316:AK316,"〇")</f>
        <v>0</v>
      </c>
      <c r="E313" s="148"/>
      <c r="F313" s="149"/>
      <c r="G313" s="81" t="str">
        <f>IFERROR(IF(WEEKDAY(G312,1)=1,"日",IF(WEEKDAY(G312,1)=2,"月",IF(WEEKDAY(G312,1)=3,"火",IF(WEEKDAY(G312,1)=4,"水",IF(WEEKDAY(G312,1)=5,"木",IF(WEEKDAY(G312,1)=6,"金","土")))))),"")</f>
        <v/>
      </c>
      <c r="H313" s="81" t="str">
        <f t="shared" ref="H313:N313" si="65">IFERROR(IF(WEEKDAY(H312,1)=1,"日",IF(WEEKDAY(H312,1)=2,"月",IF(WEEKDAY(H312,1)=3,"火",IF(WEEKDAY(H312,1)=4,"水",IF(WEEKDAY(H312,1)=5,"木",IF(WEEKDAY(H312,1)=6,"金","土")))))),"")</f>
        <v/>
      </c>
      <c r="I313" s="81" t="str">
        <f t="shared" si="65"/>
        <v/>
      </c>
      <c r="J313" s="81" t="str">
        <f t="shared" si="65"/>
        <v/>
      </c>
      <c r="K313" s="81" t="str">
        <f t="shared" si="65"/>
        <v/>
      </c>
      <c r="L313" s="81" t="str">
        <f t="shared" si="65"/>
        <v/>
      </c>
      <c r="M313" s="81" t="str">
        <f t="shared" si="65"/>
        <v/>
      </c>
      <c r="N313" s="81" t="str">
        <f t="shared" si="65"/>
        <v/>
      </c>
      <c r="O313" s="81" t="str">
        <f>IFERROR(IF(WEEKDAY(O312,1)=1,"日",IF(WEEKDAY(O312,1)=2,"月",IF(WEEKDAY(O312,1)=3,"火",IF(WEEKDAY(O312,1)=4,"水",IF(WEEKDAY(O312,1)=5,"木",IF(WEEKDAY(O312,1)=6,"金","土")))))),"")</f>
        <v/>
      </c>
      <c r="P313" s="81" t="str">
        <f t="shared" ref="P313:AK313" si="66">IFERROR(IF(WEEKDAY(P312,1)=1,"日",IF(WEEKDAY(P312,1)=2,"月",IF(WEEKDAY(P312,1)=3,"火",IF(WEEKDAY(P312,1)=4,"水",IF(WEEKDAY(P312,1)=5,"木",IF(WEEKDAY(P312,1)=6,"金","土")))))),"")</f>
        <v/>
      </c>
      <c r="Q313" s="81" t="str">
        <f t="shared" si="66"/>
        <v/>
      </c>
      <c r="R313" s="81" t="str">
        <f t="shared" si="66"/>
        <v/>
      </c>
      <c r="S313" s="81" t="str">
        <f t="shared" si="66"/>
        <v/>
      </c>
      <c r="T313" s="81" t="str">
        <f t="shared" si="66"/>
        <v/>
      </c>
      <c r="U313" s="81" t="str">
        <f t="shared" si="66"/>
        <v/>
      </c>
      <c r="V313" s="81" t="str">
        <f t="shared" si="66"/>
        <v/>
      </c>
      <c r="W313" s="81" t="str">
        <f t="shared" si="66"/>
        <v/>
      </c>
      <c r="X313" s="81" t="str">
        <f t="shared" si="66"/>
        <v/>
      </c>
      <c r="Y313" s="81" t="str">
        <f t="shared" si="66"/>
        <v/>
      </c>
      <c r="Z313" s="81" t="str">
        <f t="shared" si="66"/>
        <v/>
      </c>
      <c r="AA313" s="81" t="str">
        <f t="shared" si="66"/>
        <v/>
      </c>
      <c r="AB313" s="81" t="str">
        <f t="shared" si="66"/>
        <v/>
      </c>
      <c r="AC313" s="81" t="str">
        <f t="shared" si="66"/>
        <v/>
      </c>
      <c r="AD313" s="81" t="str">
        <f t="shared" si="66"/>
        <v/>
      </c>
      <c r="AE313" s="81" t="str">
        <f t="shared" si="66"/>
        <v/>
      </c>
      <c r="AF313" s="81" t="str">
        <f t="shared" si="66"/>
        <v/>
      </c>
      <c r="AG313" s="81" t="str">
        <f t="shared" si="66"/>
        <v/>
      </c>
      <c r="AH313" s="81" t="str">
        <f t="shared" si="66"/>
        <v/>
      </c>
      <c r="AI313" s="81" t="str">
        <f t="shared" si="66"/>
        <v/>
      </c>
      <c r="AJ313" s="81" t="str">
        <f t="shared" si="66"/>
        <v/>
      </c>
      <c r="AK313" s="81" t="str">
        <f t="shared" si="66"/>
        <v/>
      </c>
      <c r="AL313" s="151"/>
      <c r="AM313" s="151"/>
      <c r="AN313" s="151"/>
      <c r="AO313" s="156"/>
      <c r="AP313" s="154"/>
      <c r="AQ313" s="136"/>
    </row>
    <row r="314" spans="1:43" ht="20.25" hidden="1" customHeight="1" x14ac:dyDescent="0.4">
      <c r="A314" s="115" t="s">
        <v>80</v>
      </c>
      <c r="B314" s="117">
        <f>AL314</f>
        <v>0</v>
      </c>
      <c r="C314" s="117">
        <f>AL316</f>
        <v>0</v>
      </c>
      <c r="E314" s="137" t="s">
        <v>7</v>
      </c>
      <c r="F314" s="98" t="s">
        <v>15</v>
      </c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/>
      <c r="AJ314" s="124"/>
      <c r="AK314" s="124"/>
      <c r="AL314" s="77">
        <f>COUNTIFS(G312:AK312,"&gt;="&amp;H$5,G312:AK312,"&lt;="&amp;P$5,G314:AK314,"〇")</f>
        <v>0</v>
      </c>
      <c r="AM314" s="138">
        <f>IFERROR(AL315/AL314,0)</f>
        <v>0</v>
      </c>
      <c r="AN314" s="139" t="str">
        <f>IF(AND(AL314=0,AL315=0),"対象外",
IF(B313=0,"対象外",
IF(AND(B313/AL314&lt;0.285,AL315&gt;=B313),"〇",
IF(AM314&lt;0.285,"×","〇"))))</f>
        <v>対象外</v>
      </c>
      <c r="AO314" s="157"/>
      <c r="AP314" s="142"/>
      <c r="AQ314" s="140" t="s">
        <v>100</v>
      </c>
    </row>
    <row r="315" spans="1:43" ht="20.25" hidden="1" customHeight="1" thickBot="1" x14ac:dyDescent="0.45">
      <c r="A315" s="115" t="s">
        <v>81</v>
      </c>
      <c r="B315" s="115">
        <f>AL315</f>
        <v>0</v>
      </c>
      <c r="C315" s="115">
        <f>AL317</f>
        <v>0</v>
      </c>
      <c r="E315" s="128"/>
      <c r="F315" s="27" t="s">
        <v>18</v>
      </c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>
        <f>COUNTIFS(G312:AK312,"&gt;="&amp;H$5,G312:AK312,"&lt;="&amp;P$5,G315:AK315,"&lt;&gt;"&amp;"")</f>
        <v>0</v>
      </c>
      <c r="AM315" s="130"/>
      <c r="AN315" s="132"/>
      <c r="AO315" s="158"/>
      <c r="AP315" s="143"/>
      <c r="AQ315" s="141"/>
    </row>
    <row r="316" spans="1:43" ht="20.25" hidden="1" customHeight="1" thickTop="1" x14ac:dyDescent="0.4">
      <c r="A316" s="115" t="s">
        <v>74</v>
      </c>
      <c r="B316" s="118" t="str">
        <f>AN314</f>
        <v>対象外</v>
      </c>
      <c r="C316" s="118" t="str">
        <f>AN316</f>
        <v>対象外</v>
      </c>
      <c r="E316" s="127" t="s">
        <v>8</v>
      </c>
      <c r="F316" s="31" t="s">
        <v>15</v>
      </c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  <c r="AL316" s="89">
        <f>COUNTIFS(G312:AK312,"&gt;="&amp;H$5,G312:AK312,"&lt;="&amp;P$5,G316:AK316,"〇")</f>
        <v>0</v>
      </c>
      <c r="AM316" s="129">
        <f>IFERROR(AL317/AL316,0)</f>
        <v>0</v>
      </c>
      <c r="AN316" s="131" t="str">
        <f>IF(AND(AL316=0,AL317=0),"対象外",
IF(C313=0,"対象外",
IF(AND(C313/AL316&lt;0.285,AL317&gt;=C313),"〇",
IF(AM316&lt;0.285,"×","〇"))))</f>
        <v>対象外</v>
      </c>
      <c r="AO316" s="159" t="str">
        <f>C318</f>
        <v>対象外</v>
      </c>
      <c r="AP316" s="144" t="str">
        <f>IF(AN316="対象外","－",
IF(AN316="×","×",
IF(AND(COUNTIFS(G314:AK314,"〇",G315:AK315,"●",G316:AK316,"〇")=COUNTIFS(G315:AK315,"●",G316:AK316,"〇",G317:AK317,"●"),COUNTIF(G317:AK317,"●")&gt;0),"〇",
IF(AND(COUNTIF(G315:AK315,"●")=0,COUNTIF(G317:AK317,"●")=0,AN316="〇"),"〇","×"))))</f>
        <v>－</v>
      </c>
      <c r="AQ316" s="133" t="s">
        <v>64</v>
      </c>
    </row>
    <row r="317" spans="1:43" ht="20.25" hidden="1" customHeight="1" thickBot="1" x14ac:dyDescent="0.45">
      <c r="A317" s="115" t="s">
        <v>89</v>
      </c>
      <c r="B317" s="118"/>
      <c r="C317" s="118" t="str">
        <f>IF(C311="","",AP316)</f>
        <v/>
      </c>
      <c r="E317" s="128"/>
      <c r="F317" s="27" t="s">
        <v>18</v>
      </c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>
        <f>COUNTIFS(G312:AK312,"&gt;="&amp;H$5,G312:AK312,"&lt;="&amp;P$5,G317:AK317,"&lt;&gt;"&amp;"")</f>
        <v>0</v>
      </c>
      <c r="AM317" s="130"/>
      <c r="AN317" s="132"/>
      <c r="AO317" s="160"/>
      <c r="AP317" s="145"/>
      <c r="AQ317" s="134"/>
    </row>
    <row r="318" spans="1:43" ht="42" hidden="1" customHeight="1" thickTop="1" thickBot="1" x14ac:dyDescent="0.45">
      <c r="A318" s="119" t="s">
        <v>90</v>
      </c>
      <c r="C318" s="123" t="str">
        <f>IF(OR(C311="",AN316="対象外"),"対象外",IF(AND(COUNTIFS(G314:AK314,"〇",G315:AK315,"●",G316:AK316,"〇")=COUNTIFS(G315:AK315,"●",G316:AK316,"〇",G317:AK317,"●"),COUNTIF(G317:AK317,"●")&gt;0),"〇","×"))</f>
        <v>対象外</v>
      </c>
      <c r="E318" s="87" t="s">
        <v>27</v>
      </c>
      <c r="F318" s="82"/>
      <c r="G318" s="84"/>
      <c r="H318" s="84"/>
      <c r="I318" s="84"/>
      <c r="J318" s="84"/>
      <c r="K318" s="84"/>
      <c r="L318" s="84"/>
      <c r="M318" s="84"/>
      <c r="N318" s="84"/>
      <c r="O318" s="83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121"/>
      <c r="AL318" s="93"/>
      <c r="AM318" s="94"/>
      <c r="AN318" s="94"/>
      <c r="AO318" s="94"/>
      <c r="AP318" s="95"/>
      <c r="AQ318" s="85" t="s">
        <v>46</v>
      </c>
    </row>
    <row r="319" spans="1:43" ht="20.25" hidden="1" customHeight="1" x14ac:dyDescent="0.4">
      <c r="E319" s="76"/>
      <c r="F319" s="4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6"/>
      <c r="AL319" s="72"/>
      <c r="AM319" s="73"/>
    </row>
    <row r="320" spans="1:43" ht="20.25" hidden="1" customHeight="1" thickBot="1" x14ac:dyDescent="0.45">
      <c r="A320" s="115" t="s">
        <v>78</v>
      </c>
      <c r="B320" s="115" t="str">
        <f>IF(C320="","",IF(C311=12,B311+1,B311))</f>
        <v/>
      </c>
      <c r="C320" s="120" t="str">
        <f>IF(C311="","",IF(DATE(IF(C311=12,B311+1,B311),IF(C311=12,1,C311+1),1)&gt;P$5,"",IF(C311=12,1,C311+1)))</f>
        <v/>
      </c>
      <c r="E320" s="73" t="str">
        <f>IF(B320="","","令和"&amp;B320-2018&amp;"年"&amp;C320&amp;"月")</f>
        <v/>
      </c>
      <c r="G320" s="74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3"/>
      <c r="AL320" s="72"/>
      <c r="AM320" s="73"/>
    </row>
    <row r="321" spans="1:43" ht="20.25" hidden="1" customHeight="1" x14ac:dyDescent="0.4">
      <c r="E321" s="146"/>
      <c r="F321" s="147"/>
      <c r="G321" s="77" t="str">
        <f>IF($B320="","",DATE($B320,$C320,1))</f>
        <v/>
      </c>
      <c r="H321" s="77" t="str">
        <f>IF($B320="","",DATE($B320,$C320,2))</f>
        <v/>
      </c>
      <c r="I321" s="77" t="str">
        <f>IF($B320="","",DATE($B320,$C320,3))</f>
        <v/>
      </c>
      <c r="J321" s="77" t="str">
        <f>IF($B320="","",DATE($B320,$C320,4))</f>
        <v/>
      </c>
      <c r="K321" s="77" t="str">
        <f>IF($B320="","",DATE($B320,$C320,5))</f>
        <v/>
      </c>
      <c r="L321" s="77" t="str">
        <f>IF($B320="","",DATE($B320,$C320,6))</f>
        <v/>
      </c>
      <c r="M321" s="77" t="str">
        <f>IF($B320="","",DATE($B320,$C320,7))</f>
        <v/>
      </c>
      <c r="N321" s="77" t="str">
        <f>IF($B320="","",DATE($B320,$C320,8))</f>
        <v/>
      </c>
      <c r="O321" s="77" t="str">
        <f>IF($B320="","",DATE($B320,$C320,9))</f>
        <v/>
      </c>
      <c r="P321" s="77" t="str">
        <f>IF($B320="","",DATE($B320,$C320,10))</f>
        <v/>
      </c>
      <c r="Q321" s="77" t="str">
        <f>IF($B320="","",DATE($B320,$C320,11))</f>
        <v/>
      </c>
      <c r="R321" s="77" t="str">
        <f>IF($B320="","",DATE($B320,$C320,12))</f>
        <v/>
      </c>
      <c r="S321" s="77" t="str">
        <f>IF($B320="","",DATE($B320,$C320,13))</f>
        <v/>
      </c>
      <c r="T321" s="77" t="str">
        <f>IF($B320="","",DATE($B320,$C320,14))</f>
        <v/>
      </c>
      <c r="U321" s="77" t="str">
        <f>IF($B320="","",DATE($B320,$C320,15))</f>
        <v/>
      </c>
      <c r="V321" s="77" t="str">
        <f>IF($B320="","",DATE($B320,$C320,16))</f>
        <v/>
      </c>
      <c r="W321" s="77" t="str">
        <f>IF($B320="","",DATE($B320,$C320,17))</f>
        <v/>
      </c>
      <c r="X321" s="77" t="str">
        <f>IF($B320="","",DATE($B320,$C320,18))</f>
        <v/>
      </c>
      <c r="Y321" s="77" t="str">
        <f>IF($B320="","",DATE($B320,$C320,19))</f>
        <v/>
      </c>
      <c r="Z321" s="77" t="str">
        <f>IF($B320="","",DATE($B320,$C320,20))</f>
        <v/>
      </c>
      <c r="AA321" s="77" t="str">
        <f>IF($B320="","",DATE($B320,$C320,21))</f>
        <v/>
      </c>
      <c r="AB321" s="77" t="str">
        <f>IF($B320="","",DATE($B320,$C320,22))</f>
        <v/>
      </c>
      <c r="AC321" s="77" t="str">
        <f>IF($B320="","",DATE($B320,$C320,23))</f>
        <v/>
      </c>
      <c r="AD321" s="77" t="str">
        <f>IF($B320="","",DATE($B320,$C320,24))</f>
        <v/>
      </c>
      <c r="AE321" s="77" t="str">
        <f>IF($B320="","",DATE($B320,$C320,25))</f>
        <v/>
      </c>
      <c r="AF321" s="77" t="str">
        <f>IF($B320="","",DATE($B320,$C320,26))</f>
        <v/>
      </c>
      <c r="AG321" s="77" t="str">
        <f>IF($B320="","",DATE($B320,$C320,27))</f>
        <v/>
      </c>
      <c r="AH321" s="77" t="str">
        <f>IF($B320="","",DATE($B320,$C320,28))</f>
        <v/>
      </c>
      <c r="AI321" s="77" t="str">
        <f>IF($B320="","",IF(MONTH(DATE($B320,$C320,29))=$C320,DATE($B320,$C320,29),""))</f>
        <v/>
      </c>
      <c r="AJ321" s="77" t="str">
        <f>IF($B320="","",IF(MONTH(DATE($B320,$C320,30))=$C320,DATE($B320,$C320,30),""))</f>
        <v/>
      </c>
      <c r="AK321" s="77" t="str">
        <f>IF($B320="","",IF(MONTH(DATE($B320,$C320,31))=$C320,DATE($B320,$C320,31),""))</f>
        <v/>
      </c>
      <c r="AL321" s="150" t="s">
        <v>16</v>
      </c>
      <c r="AM321" s="150" t="s">
        <v>11</v>
      </c>
      <c r="AN321" s="152" t="s">
        <v>83</v>
      </c>
      <c r="AO321" s="155" t="s">
        <v>93</v>
      </c>
      <c r="AP321" s="153" t="s">
        <v>82</v>
      </c>
      <c r="AQ321" s="135" t="s">
        <v>27</v>
      </c>
    </row>
    <row r="322" spans="1:43" ht="20.25" hidden="1" customHeight="1" thickBot="1" x14ac:dyDescent="0.45">
      <c r="A322" s="115" t="s">
        <v>75</v>
      </c>
      <c r="B322" s="115">
        <f>COUNTIFS(G321:AK321,"&gt;="&amp;H$5,G321:AK321,"&lt;="&amp;P$5,G322:AK322,"土",G323:AK323,"〇")+COUNTIFS(G321:AK321,"&gt;="&amp;H$5,G321:AK321,"&lt;="&amp;P$5,G322:AK322,"日",G323:AK323,"〇")</f>
        <v>0</v>
      </c>
      <c r="C322" s="115">
        <f>COUNTIFS(G321:AK321,"&gt;="&amp;H$5,G321:AK321,"&lt;="&amp;P$5,G322:AK322,"土",G325:AK325,"〇")+COUNTIFS(G321:AK321,"&gt;="&amp;H$5,G321:AK321,"&lt;="&amp;P$5,G322:AK322,"日",G325:AK325,"〇")</f>
        <v>0</v>
      </c>
      <c r="E322" s="148"/>
      <c r="F322" s="149"/>
      <c r="G322" s="81" t="str">
        <f>IFERROR(IF(WEEKDAY(G321,1)=1,"日",IF(WEEKDAY(G321,1)=2,"月",IF(WEEKDAY(G321,1)=3,"火",IF(WEEKDAY(G321,1)=4,"水",IF(WEEKDAY(G321,1)=5,"木",IF(WEEKDAY(G321,1)=6,"金","土")))))),"")</f>
        <v/>
      </c>
      <c r="H322" s="81" t="str">
        <f t="shared" ref="H322:N322" si="67">IFERROR(IF(WEEKDAY(H321,1)=1,"日",IF(WEEKDAY(H321,1)=2,"月",IF(WEEKDAY(H321,1)=3,"火",IF(WEEKDAY(H321,1)=4,"水",IF(WEEKDAY(H321,1)=5,"木",IF(WEEKDAY(H321,1)=6,"金","土")))))),"")</f>
        <v/>
      </c>
      <c r="I322" s="81" t="str">
        <f t="shared" si="67"/>
        <v/>
      </c>
      <c r="J322" s="81" t="str">
        <f t="shared" si="67"/>
        <v/>
      </c>
      <c r="K322" s="81" t="str">
        <f t="shared" si="67"/>
        <v/>
      </c>
      <c r="L322" s="81" t="str">
        <f t="shared" si="67"/>
        <v/>
      </c>
      <c r="M322" s="81" t="str">
        <f t="shared" si="67"/>
        <v/>
      </c>
      <c r="N322" s="81" t="str">
        <f t="shared" si="67"/>
        <v/>
      </c>
      <c r="O322" s="81" t="str">
        <f>IFERROR(IF(WEEKDAY(O321,1)=1,"日",IF(WEEKDAY(O321,1)=2,"月",IF(WEEKDAY(O321,1)=3,"火",IF(WEEKDAY(O321,1)=4,"水",IF(WEEKDAY(O321,1)=5,"木",IF(WEEKDAY(O321,1)=6,"金","土")))))),"")</f>
        <v/>
      </c>
      <c r="P322" s="81" t="str">
        <f t="shared" ref="P322:AK322" si="68">IFERROR(IF(WEEKDAY(P321,1)=1,"日",IF(WEEKDAY(P321,1)=2,"月",IF(WEEKDAY(P321,1)=3,"火",IF(WEEKDAY(P321,1)=4,"水",IF(WEEKDAY(P321,1)=5,"木",IF(WEEKDAY(P321,1)=6,"金","土")))))),"")</f>
        <v/>
      </c>
      <c r="Q322" s="81" t="str">
        <f t="shared" si="68"/>
        <v/>
      </c>
      <c r="R322" s="81" t="str">
        <f t="shared" si="68"/>
        <v/>
      </c>
      <c r="S322" s="81" t="str">
        <f t="shared" si="68"/>
        <v/>
      </c>
      <c r="T322" s="81" t="str">
        <f t="shared" si="68"/>
        <v/>
      </c>
      <c r="U322" s="81" t="str">
        <f t="shared" si="68"/>
        <v/>
      </c>
      <c r="V322" s="81" t="str">
        <f t="shared" si="68"/>
        <v/>
      </c>
      <c r="W322" s="81" t="str">
        <f t="shared" si="68"/>
        <v/>
      </c>
      <c r="X322" s="81" t="str">
        <f t="shared" si="68"/>
        <v/>
      </c>
      <c r="Y322" s="81" t="str">
        <f t="shared" si="68"/>
        <v/>
      </c>
      <c r="Z322" s="81" t="str">
        <f t="shared" si="68"/>
        <v/>
      </c>
      <c r="AA322" s="81" t="str">
        <f t="shared" si="68"/>
        <v/>
      </c>
      <c r="AB322" s="81" t="str">
        <f t="shared" si="68"/>
        <v/>
      </c>
      <c r="AC322" s="81" t="str">
        <f t="shared" si="68"/>
        <v/>
      </c>
      <c r="AD322" s="81" t="str">
        <f t="shared" si="68"/>
        <v/>
      </c>
      <c r="AE322" s="81" t="str">
        <f t="shared" si="68"/>
        <v/>
      </c>
      <c r="AF322" s="81" t="str">
        <f t="shared" si="68"/>
        <v/>
      </c>
      <c r="AG322" s="81" t="str">
        <f t="shared" si="68"/>
        <v/>
      </c>
      <c r="AH322" s="81" t="str">
        <f t="shared" si="68"/>
        <v/>
      </c>
      <c r="AI322" s="81" t="str">
        <f t="shared" si="68"/>
        <v/>
      </c>
      <c r="AJ322" s="81" t="str">
        <f t="shared" si="68"/>
        <v/>
      </c>
      <c r="AK322" s="81" t="str">
        <f t="shared" si="68"/>
        <v/>
      </c>
      <c r="AL322" s="151"/>
      <c r="AM322" s="151"/>
      <c r="AN322" s="151"/>
      <c r="AO322" s="156"/>
      <c r="AP322" s="154"/>
      <c r="AQ322" s="136"/>
    </row>
    <row r="323" spans="1:43" ht="20.25" hidden="1" customHeight="1" x14ac:dyDescent="0.4">
      <c r="A323" s="115" t="s">
        <v>80</v>
      </c>
      <c r="B323" s="117">
        <f>AL323</f>
        <v>0</v>
      </c>
      <c r="C323" s="117">
        <f>AL325</f>
        <v>0</v>
      </c>
      <c r="E323" s="137" t="s">
        <v>7</v>
      </c>
      <c r="F323" s="98" t="s">
        <v>15</v>
      </c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  <c r="AA323" s="124"/>
      <c r="AB323" s="124"/>
      <c r="AC323" s="124"/>
      <c r="AD323" s="124"/>
      <c r="AE323" s="124"/>
      <c r="AF323" s="124"/>
      <c r="AG323" s="124"/>
      <c r="AH323" s="124"/>
      <c r="AI323" s="124"/>
      <c r="AJ323" s="124"/>
      <c r="AK323" s="124"/>
      <c r="AL323" s="77">
        <f>COUNTIFS(G321:AK321,"&gt;="&amp;H$5,G321:AK321,"&lt;="&amp;P$5,G323:AK323,"〇")</f>
        <v>0</v>
      </c>
      <c r="AM323" s="138">
        <f>IFERROR(AL324/AL323,0)</f>
        <v>0</v>
      </c>
      <c r="AN323" s="139" t="str">
        <f>IF(AND(AL323=0,AL324=0),"対象外",
IF(B322=0,"対象外",
IF(AND(B322/AL323&lt;0.285,AL324&gt;=B322),"〇",
IF(AM323&lt;0.285,"×","〇"))))</f>
        <v>対象外</v>
      </c>
      <c r="AO323" s="157"/>
      <c r="AP323" s="142"/>
      <c r="AQ323" s="140" t="s">
        <v>100</v>
      </c>
    </row>
    <row r="324" spans="1:43" ht="20.25" hidden="1" customHeight="1" thickBot="1" x14ac:dyDescent="0.45">
      <c r="A324" s="115" t="s">
        <v>81</v>
      </c>
      <c r="B324" s="115">
        <f>AL324</f>
        <v>0</v>
      </c>
      <c r="C324" s="115">
        <f>AL326</f>
        <v>0</v>
      </c>
      <c r="E324" s="128"/>
      <c r="F324" s="27" t="s">
        <v>18</v>
      </c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>
        <f>COUNTIFS(G321:AK321,"&gt;="&amp;H$5,G321:AK321,"&lt;="&amp;P$5,G324:AK324,"&lt;&gt;"&amp;"")</f>
        <v>0</v>
      </c>
      <c r="AM324" s="130"/>
      <c r="AN324" s="132"/>
      <c r="AO324" s="158"/>
      <c r="AP324" s="143"/>
      <c r="AQ324" s="141"/>
    </row>
    <row r="325" spans="1:43" ht="20.25" hidden="1" customHeight="1" thickTop="1" x14ac:dyDescent="0.4">
      <c r="A325" s="115" t="s">
        <v>74</v>
      </c>
      <c r="B325" s="118" t="str">
        <f>AN323</f>
        <v>対象外</v>
      </c>
      <c r="C325" s="118" t="str">
        <f>AN325</f>
        <v>対象外</v>
      </c>
      <c r="E325" s="127" t="s">
        <v>8</v>
      </c>
      <c r="F325" s="31" t="s">
        <v>15</v>
      </c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  <c r="AL325" s="89">
        <f>COUNTIFS(G321:AK321,"&gt;="&amp;H$5,G321:AK321,"&lt;="&amp;P$5,G325:AK325,"〇")</f>
        <v>0</v>
      </c>
      <c r="AM325" s="129">
        <f>IFERROR(AL326/AL325,0)</f>
        <v>0</v>
      </c>
      <c r="AN325" s="131" t="str">
        <f>IF(AND(AL325=0,AL326=0),"対象外",
IF(C322=0,"対象外",
IF(AND(C322/AL325&lt;0.285,AL326&gt;=C322),"〇",
IF(AM325&lt;0.285,"×","〇"))))</f>
        <v>対象外</v>
      </c>
      <c r="AO325" s="159" t="str">
        <f>C327</f>
        <v>対象外</v>
      </c>
      <c r="AP325" s="144" t="str">
        <f>IF(AN325="対象外","－",
IF(AN325="×","×",
IF(AND(COUNTIFS(G323:AK323,"〇",G324:AK324,"●",G325:AK325,"〇")=COUNTIFS(G324:AK324,"●",G325:AK325,"〇",G326:AK326,"●"),COUNTIF(G326:AK326,"●")&gt;0),"〇",
IF(AND(COUNTIF(G324:AK324,"●")=0,COUNTIF(G326:AK326,"●")=0,AN325="〇"),"〇","×"))))</f>
        <v>－</v>
      </c>
      <c r="AQ325" s="133" t="s">
        <v>64</v>
      </c>
    </row>
    <row r="326" spans="1:43" ht="20.25" hidden="1" customHeight="1" thickBot="1" x14ac:dyDescent="0.45">
      <c r="A326" s="115" t="s">
        <v>89</v>
      </c>
      <c r="B326" s="118"/>
      <c r="C326" s="118" t="str">
        <f>IF(C320="","",AP325)</f>
        <v/>
      </c>
      <c r="E326" s="128"/>
      <c r="F326" s="27" t="s">
        <v>18</v>
      </c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>
        <f>COUNTIFS(G321:AK321,"&gt;="&amp;H$5,G321:AK321,"&lt;="&amp;P$5,G326:AK326,"&lt;&gt;"&amp;"")</f>
        <v>0</v>
      </c>
      <c r="AM326" s="130"/>
      <c r="AN326" s="132"/>
      <c r="AO326" s="160"/>
      <c r="AP326" s="145"/>
      <c r="AQ326" s="134"/>
    </row>
    <row r="327" spans="1:43" ht="42" hidden="1" customHeight="1" thickTop="1" thickBot="1" x14ac:dyDescent="0.45">
      <c r="A327" s="119" t="s">
        <v>90</v>
      </c>
      <c r="C327" s="123" t="str">
        <f>IF(OR(C320="",AN325="対象外"),"対象外",IF(AND(COUNTIFS(G323:AK323,"〇",G324:AK324,"●",G325:AK325,"〇")=COUNTIFS(G324:AK324,"●",G325:AK325,"〇",G326:AK326,"●"),COUNTIF(G326:AK326,"●")&gt;0),"〇","×"))</f>
        <v>対象外</v>
      </c>
      <c r="E327" s="87" t="s">
        <v>27</v>
      </c>
      <c r="F327" s="82"/>
      <c r="G327" s="84"/>
      <c r="H327" s="84"/>
      <c r="I327" s="84"/>
      <c r="J327" s="84"/>
      <c r="K327" s="84"/>
      <c r="L327" s="84"/>
      <c r="M327" s="84"/>
      <c r="N327" s="84"/>
      <c r="O327" s="83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121"/>
      <c r="AL327" s="93"/>
      <c r="AM327" s="94"/>
      <c r="AN327" s="94"/>
      <c r="AO327" s="94"/>
      <c r="AP327" s="95"/>
      <c r="AQ327" s="85" t="s">
        <v>46</v>
      </c>
    </row>
    <row r="328" spans="1:43" ht="20.25" hidden="1" customHeight="1" x14ac:dyDescent="0.4">
      <c r="E328" s="76"/>
      <c r="F328" s="4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6"/>
      <c r="AL328" s="72"/>
      <c r="AM328" s="73"/>
    </row>
    <row r="329" spans="1:43" ht="20.25" hidden="1" customHeight="1" thickBot="1" x14ac:dyDescent="0.45">
      <c r="A329" s="115" t="s">
        <v>78</v>
      </c>
      <c r="B329" s="115" t="str">
        <f>IF(C329="","",IF(C320=12,B320+1,B320))</f>
        <v/>
      </c>
      <c r="C329" s="120" t="str">
        <f>IF(C320="","",IF(DATE(IF(C320=12,B320+1,B320),IF(C320=12,1,C320+1),1)&gt;P$5,"",IF(C320=12,1,C320+1)))</f>
        <v/>
      </c>
      <c r="E329" s="73" t="str">
        <f>IF(B329="","","令和"&amp;B329-2018&amp;"年"&amp;C329&amp;"月")</f>
        <v/>
      </c>
      <c r="G329" s="74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3"/>
      <c r="AL329" s="72"/>
      <c r="AM329" s="73"/>
    </row>
    <row r="330" spans="1:43" ht="20.25" hidden="1" customHeight="1" x14ac:dyDescent="0.4">
      <c r="E330" s="146"/>
      <c r="F330" s="147"/>
      <c r="G330" s="77" t="str">
        <f>IF($B329="","",DATE($B329,$C329,1))</f>
        <v/>
      </c>
      <c r="H330" s="77" t="str">
        <f>IF($B329="","",DATE($B329,$C329,2))</f>
        <v/>
      </c>
      <c r="I330" s="77" t="str">
        <f>IF($B329="","",DATE($B329,$C329,3))</f>
        <v/>
      </c>
      <c r="J330" s="77" t="str">
        <f>IF($B329="","",DATE($B329,$C329,4))</f>
        <v/>
      </c>
      <c r="K330" s="77" t="str">
        <f>IF($B329="","",DATE($B329,$C329,5))</f>
        <v/>
      </c>
      <c r="L330" s="77" t="str">
        <f>IF($B329="","",DATE($B329,$C329,6))</f>
        <v/>
      </c>
      <c r="M330" s="77" t="str">
        <f>IF($B329="","",DATE($B329,$C329,7))</f>
        <v/>
      </c>
      <c r="N330" s="77" t="str">
        <f>IF($B329="","",DATE($B329,$C329,8))</f>
        <v/>
      </c>
      <c r="O330" s="77" t="str">
        <f>IF($B329="","",DATE($B329,$C329,9))</f>
        <v/>
      </c>
      <c r="P330" s="77" t="str">
        <f>IF($B329="","",DATE($B329,$C329,10))</f>
        <v/>
      </c>
      <c r="Q330" s="77" t="str">
        <f>IF($B329="","",DATE($B329,$C329,11))</f>
        <v/>
      </c>
      <c r="R330" s="77" t="str">
        <f>IF($B329="","",DATE($B329,$C329,12))</f>
        <v/>
      </c>
      <c r="S330" s="77" t="str">
        <f>IF($B329="","",DATE($B329,$C329,13))</f>
        <v/>
      </c>
      <c r="T330" s="77" t="str">
        <f>IF($B329="","",DATE($B329,$C329,14))</f>
        <v/>
      </c>
      <c r="U330" s="77" t="str">
        <f>IF($B329="","",DATE($B329,$C329,15))</f>
        <v/>
      </c>
      <c r="V330" s="77" t="str">
        <f>IF($B329="","",DATE($B329,$C329,16))</f>
        <v/>
      </c>
      <c r="W330" s="77" t="str">
        <f>IF($B329="","",DATE($B329,$C329,17))</f>
        <v/>
      </c>
      <c r="X330" s="77" t="str">
        <f>IF($B329="","",DATE($B329,$C329,18))</f>
        <v/>
      </c>
      <c r="Y330" s="77" t="str">
        <f>IF($B329="","",DATE($B329,$C329,19))</f>
        <v/>
      </c>
      <c r="Z330" s="77" t="str">
        <f>IF($B329="","",DATE($B329,$C329,20))</f>
        <v/>
      </c>
      <c r="AA330" s="77" t="str">
        <f>IF($B329="","",DATE($B329,$C329,21))</f>
        <v/>
      </c>
      <c r="AB330" s="77" t="str">
        <f>IF($B329="","",DATE($B329,$C329,22))</f>
        <v/>
      </c>
      <c r="AC330" s="77" t="str">
        <f>IF($B329="","",DATE($B329,$C329,23))</f>
        <v/>
      </c>
      <c r="AD330" s="77" t="str">
        <f>IF($B329="","",DATE($B329,$C329,24))</f>
        <v/>
      </c>
      <c r="AE330" s="77" t="str">
        <f>IF($B329="","",DATE($B329,$C329,25))</f>
        <v/>
      </c>
      <c r="AF330" s="77" t="str">
        <f>IF($B329="","",DATE($B329,$C329,26))</f>
        <v/>
      </c>
      <c r="AG330" s="77" t="str">
        <f>IF($B329="","",DATE($B329,$C329,27))</f>
        <v/>
      </c>
      <c r="AH330" s="77" t="str">
        <f>IF($B329="","",DATE($B329,$C329,28))</f>
        <v/>
      </c>
      <c r="AI330" s="77" t="str">
        <f>IF($B329="","",IF(MONTH(DATE($B329,$C329,29))=$C329,DATE($B329,$C329,29),""))</f>
        <v/>
      </c>
      <c r="AJ330" s="77" t="str">
        <f>IF($B329="","",IF(MONTH(DATE($B329,$C329,30))=$C329,DATE($B329,$C329,30),""))</f>
        <v/>
      </c>
      <c r="AK330" s="77" t="str">
        <f>IF($B329="","",IF(MONTH(DATE($B329,$C329,31))=$C329,DATE($B329,$C329,31),""))</f>
        <v/>
      </c>
      <c r="AL330" s="150" t="s">
        <v>16</v>
      </c>
      <c r="AM330" s="150" t="s">
        <v>11</v>
      </c>
      <c r="AN330" s="152" t="s">
        <v>83</v>
      </c>
      <c r="AO330" s="155" t="s">
        <v>93</v>
      </c>
      <c r="AP330" s="153" t="s">
        <v>82</v>
      </c>
      <c r="AQ330" s="135" t="s">
        <v>27</v>
      </c>
    </row>
    <row r="331" spans="1:43" ht="20.25" hidden="1" customHeight="1" thickBot="1" x14ac:dyDescent="0.45">
      <c r="A331" s="115" t="s">
        <v>75</v>
      </c>
      <c r="B331" s="115">
        <f>COUNTIFS(G330:AK330,"&gt;="&amp;H$5,G330:AK330,"&lt;="&amp;P$5,G331:AK331,"土",G332:AK332,"〇")+COUNTIFS(G330:AK330,"&gt;="&amp;H$5,G330:AK330,"&lt;="&amp;P$5,G331:AK331,"日",G332:AK332,"〇")</f>
        <v>0</v>
      </c>
      <c r="C331" s="115">
        <f>COUNTIFS(G330:AK330,"&gt;="&amp;H$5,G330:AK330,"&lt;="&amp;P$5,G331:AK331,"土",G334:AK334,"〇")+COUNTIFS(G330:AK330,"&gt;="&amp;H$5,G330:AK330,"&lt;="&amp;P$5,G331:AK331,"日",G334:AK334,"〇")</f>
        <v>0</v>
      </c>
      <c r="E331" s="148"/>
      <c r="F331" s="149"/>
      <c r="G331" s="81" t="str">
        <f>IFERROR(IF(WEEKDAY(G330,1)=1,"日",IF(WEEKDAY(G330,1)=2,"月",IF(WEEKDAY(G330,1)=3,"火",IF(WEEKDAY(G330,1)=4,"水",IF(WEEKDAY(G330,1)=5,"木",IF(WEEKDAY(G330,1)=6,"金","土")))))),"")</f>
        <v/>
      </c>
      <c r="H331" s="81" t="str">
        <f t="shared" ref="H331:N331" si="69">IFERROR(IF(WEEKDAY(H330,1)=1,"日",IF(WEEKDAY(H330,1)=2,"月",IF(WEEKDAY(H330,1)=3,"火",IF(WEEKDAY(H330,1)=4,"水",IF(WEEKDAY(H330,1)=5,"木",IF(WEEKDAY(H330,1)=6,"金","土")))))),"")</f>
        <v/>
      </c>
      <c r="I331" s="81" t="str">
        <f t="shared" si="69"/>
        <v/>
      </c>
      <c r="J331" s="81" t="str">
        <f t="shared" si="69"/>
        <v/>
      </c>
      <c r="K331" s="81" t="str">
        <f t="shared" si="69"/>
        <v/>
      </c>
      <c r="L331" s="81" t="str">
        <f t="shared" si="69"/>
        <v/>
      </c>
      <c r="M331" s="81" t="str">
        <f t="shared" si="69"/>
        <v/>
      </c>
      <c r="N331" s="81" t="str">
        <f t="shared" si="69"/>
        <v/>
      </c>
      <c r="O331" s="81" t="str">
        <f>IFERROR(IF(WEEKDAY(O330,1)=1,"日",IF(WEEKDAY(O330,1)=2,"月",IF(WEEKDAY(O330,1)=3,"火",IF(WEEKDAY(O330,1)=4,"水",IF(WEEKDAY(O330,1)=5,"木",IF(WEEKDAY(O330,1)=6,"金","土")))))),"")</f>
        <v/>
      </c>
      <c r="P331" s="81" t="str">
        <f t="shared" ref="P331:AK331" si="70">IFERROR(IF(WEEKDAY(P330,1)=1,"日",IF(WEEKDAY(P330,1)=2,"月",IF(WEEKDAY(P330,1)=3,"火",IF(WEEKDAY(P330,1)=4,"水",IF(WEEKDAY(P330,1)=5,"木",IF(WEEKDAY(P330,1)=6,"金","土")))))),"")</f>
        <v/>
      </c>
      <c r="Q331" s="81" t="str">
        <f t="shared" si="70"/>
        <v/>
      </c>
      <c r="R331" s="81" t="str">
        <f t="shared" si="70"/>
        <v/>
      </c>
      <c r="S331" s="81" t="str">
        <f t="shared" si="70"/>
        <v/>
      </c>
      <c r="T331" s="81" t="str">
        <f t="shared" si="70"/>
        <v/>
      </c>
      <c r="U331" s="81" t="str">
        <f t="shared" si="70"/>
        <v/>
      </c>
      <c r="V331" s="81" t="str">
        <f t="shared" si="70"/>
        <v/>
      </c>
      <c r="W331" s="81" t="str">
        <f t="shared" si="70"/>
        <v/>
      </c>
      <c r="X331" s="81" t="str">
        <f t="shared" si="70"/>
        <v/>
      </c>
      <c r="Y331" s="81" t="str">
        <f t="shared" si="70"/>
        <v/>
      </c>
      <c r="Z331" s="81" t="str">
        <f t="shared" si="70"/>
        <v/>
      </c>
      <c r="AA331" s="81" t="str">
        <f t="shared" si="70"/>
        <v/>
      </c>
      <c r="AB331" s="81" t="str">
        <f t="shared" si="70"/>
        <v/>
      </c>
      <c r="AC331" s="81" t="str">
        <f t="shared" si="70"/>
        <v/>
      </c>
      <c r="AD331" s="81" t="str">
        <f t="shared" si="70"/>
        <v/>
      </c>
      <c r="AE331" s="81" t="str">
        <f t="shared" si="70"/>
        <v/>
      </c>
      <c r="AF331" s="81" t="str">
        <f t="shared" si="70"/>
        <v/>
      </c>
      <c r="AG331" s="81" t="str">
        <f t="shared" si="70"/>
        <v/>
      </c>
      <c r="AH331" s="81" t="str">
        <f t="shared" si="70"/>
        <v/>
      </c>
      <c r="AI331" s="81" t="str">
        <f t="shared" si="70"/>
        <v/>
      </c>
      <c r="AJ331" s="81" t="str">
        <f t="shared" si="70"/>
        <v/>
      </c>
      <c r="AK331" s="81" t="str">
        <f t="shared" si="70"/>
        <v/>
      </c>
      <c r="AL331" s="151"/>
      <c r="AM331" s="151"/>
      <c r="AN331" s="151"/>
      <c r="AO331" s="156"/>
      <c r="AP331" s="154"/>
      <c r="AQ331" s="136"/>
    </row>
    <row r="332" spans="1:43" ht="20.25" hidden="1" customHeight="1" x14ac:dyDescent="0.4">
      <c r="A332" s="115" t="s">
        <v>80</v>
      </c>
      <c r="B332" s="117">
        <f>AL332</f>
        <v>0</v>
      </c>
      <c r="C332" s="117">
        <f>AL334</f>
        <v>0</v>
      </c>
      <c r="E332" s="137" t="s">
        <v>7</v>
      </c>
      <c r="F332" s="98" t="s">
        <v>15</v>
      </c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  <c r="AH332" s="124"/>
      <c r="AI332" s="124"/>
      <c r="AJ332" s="124"/>
      <c r="AK332" s="124"/>
      <c r="AL332" s="77">
        <f>COUNTIFS(G330:AK330,"&gt;="&amp;H$5,G330:AK330,"&lt;="&amp;P$5,G332:AK332,"〇")</f>
        <v>0</v>
      </c>
      <c r="AM332" s="138">
        <f>IFERROR(AL333/AL332,0)</f>
        <v>0</v>
      </c>
      <c r="AN332" s="139" t="str">
        <f>IF(AND(AL332=0,AL333=0),"対象外",
IF(B331=0,"対象外",
IF(AND(B331/AL332&lt;0.285,AL333&gt;=B331),"〇",
IF(AM332&lt;0.285,"×","〇"))))</f>
        <v>対象外</v>
      </c>
      <c r="AO332" s="157"/>
      <c r="AP332" s="142"/>
      <c r="AQ332" s="140" t="s">
        <v>100</v>
      </c>
    </row>
    <row r="333" spans="1:43" ht="20.25" hidden="1" customHeight="1" thickBot="1" x14ac:dyDescent="0.45">
      <c r="A333" s="115" t="s">
        <v>81</v>
      </c>
      <c r="B333" s="115">
        <f>AL333</f>
        <v>0</v>
      </c>
      <c r="C333" s="115">
        <f>AL335</f>
        <v>0</v>
      </c>
      <c r="E333" s="128"/>
      <c r="F333" s="27" t="s">
        <v>18</v>
      </c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>
        <f>COUNTIFS(G330:AK330,"&gt;="&amp;H$5,G330:AK330,"&lt;="&amp;P$5,G333:AK333,"&lt;&gt;"&amp;"")</f>
        <v>0</v>
      </c>
      <c r="AM333" s="130"/>
      <c r="AN333" s="132"/>
      <c r="AO333" s="158"/>
      <c r="AP333" s="143"/>
      <c r="AQ333" s="141"/>
    </row>
    <row r="334" spans="1:43" ht="20.25" hidden="1" customHeight="1" thickTop="1" x14ac:dyDescent="0.4">
      <c r="A334" s="115" t="s">
        <v>74</v>
      </c>
      <c r="B334" s="118" t="str">
        <f>AN332</f>
        <v>対象外</v>
      </c>
      <c r="C334" s="118" t="str">
        <f>AN334</f>
        <v>対象外</v>
      </c>
      <c r="E334" s="127" t="s">
        <v>8</v>
      </c>
      <c r="F334" s="31" t="s">
        <v>15</v>
      </c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124"/>
      <c r="AL334" s="89">
        <f>COUNTIFS(G330:AK330,"&gt;="&amp;H$5,G330:AK330,"&lt;="&amp;P$5,G334:AK334,"〇")</f>
        <v>0</v>
      </c>
      <c r="AM334" s="129">
        <f>IFERROR(AL335/AL334,0)</f>
        <v>0</v>
      </c>
      <c r="AN334" s="131" t="str">
        <f>IF(AND(AL334=0,AL335=0),"対象外",
IF(C331=0,"対象外",
IF(AND(C331/AL334&lt;0.285,AL335&gt;=C331),"〇",
IF(AM334&lt;0.285,"×","〇"))))</f>
        <v>対象外</v>
      </c>
      <c r="AO334" s="159" t="str">
        <f>C336</f>
        <v>対象外</v>
      </c>
      <c r="AP334" s="144" t="str">
        <f>IF(AN334="対象外","－",
IF(AN334="×","×",
IF(AND(COUNTIFS(G332:AK332,"〇",G333:AK333,"●",G334:AK334,"〇")=COUNTIFS(G333:AK333,"●",G334:AK334,"〇",G335:AK335,"●"),COUNTIF(G335:AK335,"●")&gt;0),"〇",
IF(AND(COUNTIF(G333:AK333,"●")=0,COUNTIF(G335:AK335,"●")=0,AN334="〇"),"〇","×"))))</f>
        <v>－</v>
      </c>
      <c r="AQ334" s="133" t="s">
        <v>64</v>
      </c>
    </row>
    <row r="335" spans="1:43" ht="20.25" hidden="1" customHeight="1" thickBot="1" x14ac:dyDescent="0.45">
      <c r="A335" s="115" t="s">
        <v>89</v>
      </c>
      <c r="B335" s="118"/>
      <c r="C335" s="118" t="str">
        <f>IF(C329="","",AP334)</f>
        <v/>
      </c>
      <c r="E335" s="128"/>
      <c r="F335" s="27" t="s">
        <v>18</v>
      </c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>
        <f>COUNTIFS(G330:AK330,"&gt;="&amp;H$5,G330:AK330,"&lt;="&amp;P$5,G335:AK335,"&lt;&gt;"&amp;"")</f>
        <v>0</v>
      </c>
      <c r="AM335" s="130"/>
      <c r="AN335" s="132"/>
      <c r="AO335" s="160"/>
      <c r="AP335" s="145"/>
      <c r="AQ335" s="134"/>
    </row>
    <row r="336" spans="1:43" ht="42" hidden="1" customHeight="1" thickTop="1" thickBot="1" x14ac:dyDescent="0.45">
      <c r="A336" s="119" t="s">
        <v>90</v>
      </c>
      <c r="C336" s="123" t="str">
        <f>IF(OR(C329="",AN334="対象外"),"対象外",IF(AND(COUNTIFS(G332:AK332,"〇",G333:AK333,"●",G334:AK334,"〇")=COUNTIFS(G333:AK333,"●",G334:AK334,"〇",G335:AK335,"●"),COUNTIF(G335:AK335,"●")&gt;0),"〇","×"))</f>
        <v>対象外</v>
      </c>
      <c r="E336" s="87" t="s">
        <v>27</v>
      </c>
      <c r="F336" s="82"/>
      <c r="G336" s="84"/>
      <c r="H336" s="84"/>
      <c r="I336" s="84"/>
      <c r="J336" s="84"/>
      <c r="K336" s="84"/>
      <c r="L336" s="84"/>
      <c r="M336" s="84"/>
      <c r="N336" s="84"/>
      <c r="O336" s="83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121"/>
      <c r="AL336" s="93"/>
      <c r="AM336" s="94"/>
      <c r="AN336" s="94"/>
      <c r="AO336" s="94"/>
      <c r="AP336" s="95"/>
      <c r="AQ336" s="85" t="s">
        <v>46</v>
      </c>
    </row>
    <row r="338" spans="6:43" x14ac:dyDescent="0.4"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4"/>
      <c r="AL338" s="5"/>
      <c r="AM338" s="4"/>
    </row>
    <row r="339" spans="6:43" x14ac:dyDescent="0.4">
      <c r="F339" t="s">
        <v>48</v>
      </c>
      <c r="N339" t="s">
        <v>91</v>
      </c>
      <c r="V339" s="113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113"/>
      <c r="AH339" s="5"/>
      <c r="AI339" s="5"/>
      <c r="AJ339" s="5"/>
      <c r="AK339" s="5"/>
      <c r="AL339" s="5"/>
      <c r="AM339" s="5"/>
      <c r="AN339" s="72"/>
      <c r="AO339" s="72"/>
      <c r="AP339" s="72"/>
    </row>
    <row r="340" spans="6:43" x14ac:dyDescent="0.4">
      <c r="F340" s="163" t="s">
        <v>55</v>
      </c>
      <c r="G340" s="163"/>
      <c r="H340" s="163"/>
      <c r="I340" s="163"/>
      <c r="J340" s="163">
        <f>SUMIF(A14:A228,"対象",B14:B228)</f>
        <v>0</v>
      </c>
      <c r="K340" s="163"/>
      <c r="L340" s="163"/>
      <c r="N340" s="163" t="s">
        <v>17</v>
      </c>
      <c r="O340" s="163"/>
      <c r="P340" s="163"/>
      <c r="Q340" s="163"/>
      <c r="R340" s="163">
        <f>SUMIF(A14:A336,"対象",C14:C336)</f>
        <v>0</v>
      </c>
      <c r="S340" s="163"/>
      <c r="T340" s="163"/>
      <c r="V340" s="114"/>
      <c r="W340" s="126" t="s">
        <v>94</v>
      </c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75"/>
      <c r="AP340" s="75"/>
      <c r="AQ340" s="6"/>
    </row>
    <row r="341" spans="6:43" x14ac:dyDescent="0.4">
      <c r="F341" s="163" t="s">
        <v>53</v>
      </c>
      <c r="G341" s="163"/>
      <c r="H341" s="163"/>
      <c r="I341" s="163"/>
      <c r="J341" s="163">
        <f>SUMIF(A14:A228,"閉所",B14:B228)</f>
        <v>0</v>
      </c>
      <c r="K341" s="163"/>
      <c r="L341" s="163"/>
      <c r="N341" s="163" t="s">
        <v>54</v>
      </c>
      <c r="O341" s="163"/>
      <c r="P341" s="163"/>
      <c r="Q341" s="163"/>
      <c r="R341" s="163">
        <f>SUMIF(A14:A336,"閉所",C14:C336)</f>
        <v>0</v>
      </c>
      <c r="S341" s="163"/>
      <c r="T341" s="163"/>
      <c r="V341" s="114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72"/>
      <c r="AP341" s="72"/>
    </row>
    <row r="342" spans="6:43" x14ac:dyDescent="0.4">
      <c r="F342" s="163" t="s">
        <v>56</v>
      </c>
      <c r="G342" s="163"/>
      <c r="H342" s="163"/>
      <c r="I342" s="163"/>
      <c r="J342" s="164" t="str">
        <f>IFERROR(J341/J340,"")</f>
        <v/>
      </c>
      <c r="K342" s="164"/>
      <c r="L342" s="164"/>
      <c r="N342" s="163" t="s">
        <v>21</v>
      </c>
      <c r="O342" s="163"/>
      <c r="P342" s="163"/>
      <c r="Q342" s="163"/>
      <c r="R342" s="164" t="str">
        <f>IFERROR(R341/R340,"")</f>
        <v/>
      </c>
      <c r="S342" s="164"/>
      <c r="T342" s="164"/>
      <c r="V342" s="114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75"/>
      <c r="AP342" s="75"/>
    </row>
    <row r="343" spans="6:43" x14ac:dyDescent="0.4"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4"/>
      <c r="AL343" s="5"/>
      <c r="AM343" s="4"/>
    </row>
  </sheetData>
  <mergeCells count="718">
    <mergeCell ref="E332:E333"/>
    <mergeCell ref="AM332:AM333"/>
    <mergeCell ref="AN332:AN333"/>
    <mergeCell ref="AP332:AP333"/>
    <mergeCell ref="AQ332:AQ333"/>
    <mergeCell ref="E334:E335"/>
    <mergeCell ref="AM334:AM335"/>
    <mergeCell ref="AN334:AN335"/>
    <mergeCell ref="AP334:AP335"/>
    <mergeCell ref="AQ334:AQ335"/>
    <mergeCell ref="AO332:AO333"/>
    <mergeCell ref="AO334:AO335"/>
    <mergeCell ref="E325:E326"/>
    <mergeCell ref="AM325:AM326"/>
    <mergeCell ref="AN325:AN326"/>
    <mergeCell ref="AP325:AP326"/>
    <mergeCell ref="AQ325:AQ326"/>
    <mergeCell ref="E330:F331"/>
    <mergeCell ref="AL330:AL331"/>
    <mergeCell ref="AM330:AM331"/>
    <mergeCell ref="AN330:AN331"/>
    <mergeCell ref="AP330:AP331"/>
    <mergeCell ref="AQ330:AQ331"/>
    <mergeCell ref="AO325:AO326"/>
    <mergeCell ref="AO330:AO331"/>
    <mergeCell ref="E321:F322"/>
    <mergeCell ref="AL321:AL322"/>
    <mergeCell ref="AM321:AM322"/>
    <mergeCell ref="AN321:AN322"/>
    <mergeCell ref="AP321:AP322"/>
    <mergeCell ref="AQ321:AQ322"/>
    <mergeCell ref="E323:E324"/>
    <mergeCell ref="AM323:AM324"/>
    <mergeCell ref="AN323:AN324"/>
    <mergeCell ref="AP323:AP324"/>
    <mergeCell ref="AQ323:AQ324"/>
    <mergeCell ref="AO321:AO322"/>
    <mergeCell ref="AO323:AO324"/>
    <mergeCell ref="E314:E315"/>
    <mergeCell ref="AM314:AM315"/>
    <mergeCell ref="AN314:AN315"/>
    <mergeCell ref="AP314:AP315"/>
    <mergeCell ref="AQ314:AQ315"/>
    <mergeCell ref="E316:E317"/>
    <mergeCell ref="AM316:AM317"/>
    <mergeCell ref="AN316:AN317"/>
    <mergeCell ref="AP316:AP317"/>
    <mergeCell ref="AQ316:AQ317"/>
    <mergeCell ref="AO314:AO315"/>
    <mergeCell ref="AO316:AO317"/>
    <mergeCell ref="E307:E308"/>
    <mergeCell ref="AM307:AM308"/>
    <mergeCell ref="AN307:AN308"/>
    <mergeCell ref="AP307:AP308"/>
    <mergeCell ref="AQ307:AQ308"/>
    <mergeCell ref="E312:F313"/>
    <mergeCell ref="AL312:AL313"/>
    <mergeCell ref="AM312:AM313"/>
    <mergeCell ref="AN312:AN313"/>
    <mergeCell ref="AP312:AP313"/>
    <mergeCell ref="AQ312:AQ313"/>
    <mergeCell ref="AO307:AO308"/>
    <mergeCell ref="AO312:AO313"/>
    <mergeCell ref="E303:F304"/>
    <mergeCell ref="AL303:AL304"/>
    <mergeCell ref="AM303:AM304"/>
    <mergeCell ref="AN303:AN304"/>
    <mergeCell ref="AP303:AP304"/>
    <mergeCell ref="AQ303:AQ304"/>
    <mergeCell ref="E305:E306"/>
    <mergeCell ref="AM305:AM306"/>
    <mergeCell ref="AN305:AN306"/>
    <mergeCell ref="AP305:AP306"/>
    <mergeCell ref="AQ305:AQ306"/>
    <mergeCell ref="AO303:AO304"/>
    <mergeCell ref="AO305:AO306"/>
    <mergeCell ref="E296:E297"/>
    <mergeCell ref="AM296:AM297"/>
    <mergeCell ref="AN296:AN297"/>
    <mergeCell ref="AP296:AP297"/>
    <mergeCell ref="AQ296:AQ297"/>
    <mergeCell ref="E298:E299"/>
    <mergeCell ref="AM298:AM299"/>
    <mergeCell ref="AN298:AN299"/>
    <mergeCell ref="AP298:AP299"/>
    <mergeCell ref="AQ298:AQ299"/>
    <mergeCell ref="AO296:AO297"/>
    <mergeCell ref="AO298:AO299"/>
    <mergeCell ref="E289:E290"/>
    <mergeCell ref="AM289:AM290"/>
    <mergeCell ref="AN289:AN290"/>
    <mergeCell ref="AP289:AP290"/>
    <mergeCell ref="AQ289:AQ290"/>
    <mergeCell ref="E294:F295"/>
    <mergeCell ref="AL294:AL295"/>
    <mergeCell ref="AM294:AM295"/>
    <mergeCell ref="AN294:AN295"/>
    <mergeCell ref="AP294:AP295"/>
    <mergeCell ref="AQ294:AQ295"/>
    <mergeCell ref="AO289:AO290"/>
    <mergeCell ref="AO294:AO295"/>
    <mergeCell ref="E285:F286"/>
    <mergeCell ref="AL285:AL286"/>
    <mergeCell ref="AM285:AM286"/>
    <mergeCell ref="AN285:AN286"/>
    <mergeCell ref="AP285:AP286"/>
    <mergeCell ref="AQ285:AQ286"/>
    <mergeCell ref="E287:E288"/>
    <mergeCell ref="AM287:AM288"/>
    <mergeCell ref="AN287:AN288"/>
    <mergeCell ref="AP287:AP288"/>
    <mergeCell ref="AQ287:AQ288"/>
    <mergeCell ref="AO285:AO286"/>
    <mergeCell ref="AO287:AO288"/>
    <mergeCell ref="E278:E279"/>
    <mergeCell ref="AM278:AM279"/>
    <mergeCell ref="AN278:AN279"/>
    <mergeCell ref="AP278:AP279"/>
    <mergeCell ref="AQ278:AQ279"/>
    <mergeCell ref="E280:E281"/>
    <mergeCell ref="AM280:AM281"/>
    <mergeCell ref="AN280:AN281"/>
    <mergeCell ref="AP280:AP281"/>
    <mergeCell ref="AQ280:AQ281"/>
    <mergeCell ref="AO278:AO279"/>
    <mergeCell ref="AO280:AO281"/>
    <mergeCell ref="E271:E272"/>
    <mergeCell ref="AM271:AM272"/>
    <mergeCell ref="AN271:AN272"/>
    <mergeCell ref="AP271:AP272"/>
    <mergeCell ref="AQ271:AQ272"/>
    <mergeCell ref="E276:F277"/>
    <mergeCell ref="AL276:AL277"/>
    <mergeCell ref="AM276:AM277"/>
    <mergeCell ref="AN276:AN277"/>
    <mergeCell ref="AP276:AP277"/>
    <mergeCell ref="AQ276:AQ277"/>
    <mergeCell ref="AO271:AO272"/>
    <mergeCell ref="AO276:AO277"/>
    <mergeCell ref="E267:F268"/>
    <mergeCell ref="AL267:AL268"/>
    <mergeCell ref="AM267:AM268"/>
    <mergeCell ref="AN267:AN268"/>
    <mergeCell ref="AP267:AP268"/>
    <mergeCell ref="AQ267:AQ268"/>
    <mergeCell ref="E269:E270"/>
    <mergeCell ref="AM269:AM270"/>
    <mergeCell ref="AN269:AN270"/>
    <mergeCell ref="AP269:AP270"/>
    <mergeCell ref="AQ269:AQ270"/>
    <mergeCell ref="AO267:AO268"/>
    <mergeCell ref="AO269:AO270"/>
    <mergeCell ref="E260:E261"/>
    <mergeCell ref="AM260:AM261"/>
    <mergeCell ref="AN260:AN261"/>
    <mergeCell ref="AP260:AP261"/>
    <mergeCell ref="AQ260:AQ261"/>
    <mergeCell ref="E262:E263"/>
    <mergeCell ref="AM262:AM263"/>
    <mergeCell ref="AN262:AN263"/>
    <mergeCell ref="AP262:AP263"/>
    <mergeCell ref="AQ262:AQ263"/>
    <mergeCell ref="AO260:AO261"/>
    <mergeCell ref="AO262:AO263"/>
    <mergeCell ref="E253:E254"/>
    <mergeCell ref="AM253:AM254"/>
    <mergeCell ref="AN253:AN254"/>
    <mergeCell ref="AP253:AP254"/>
    <mergeCell ref="AQ253:AQ254"/>
    <mergeCell ref="E258:F259"/>
    <mergeCell ref="AL258:AL259"/>
    <mergeCell ref="AM258:AM259"/>
    <mergeCell ref="AN258:AN259"/>
    <mergeCell ref="AP258:AP259"/>
    <mergeCell ref="AQ258:AQ259"/>
    <mergeCell ref="AO253:AO254"/>
    <mergeCell ref="AO258:AO259"/>
    <mergeCell ref="E249:F250"/>
    <mergeCell ref="AL249:AL250"/>
    <mergeCell ref="AM249:AM250"/>
    <mergeCell ref="AN249:AN250"/>
    <mergeCell ref="AP249:AP250"/>
    <mergeCell ref="AQ249:AQ250"/>
    <mergeCell ref="E251:E252"/>
    <mergeCell ref="AM251:AM252"/>
    <mergeCell ref="AN251:AN252"/>
    <mergeCell ref="AP251:AP252"/>
    <mergeCell ref="AQ251:AQ252"/>
    <mergeCell ref="AO249:AO250"/>
    <mergeCell ref="AO251:AO252"/>
    <mergeCell ref="E242:E243"/>
    <mergeCell ref="AM242:AM243"/>
    <mergeCell ref="AN242:AN243"/>
    <mergeCell ref="AP242:AP243"/>
    <mergeCell ref="AQ242:AQ243"/>
    <mergeCell ref="E244:E245"/>
    <mergeCell ref="AM244:AM245"/>
    <mergeCell ref="AN244:AN245"/>
    <mergeCell ref="AP244:AP245"/>
    <mergeCell ref="AQ244:AQ245"/>
    <mergeCell ref="AO242:AO243"/>
    <mergeCell ref="AO244:AO245"/>
    <mergeCell ref="E235:E236"/>
    <mergeCell ref="AM235:AM236"/>
    <mergeCell ref="AN235:AN236"/>
    <mergeCell ref="AP235:AP236"/>
    <mergeCell ref="AQ235:AQ236"/>
    <mergeCell ref="E240:F241"/>
    <mergeCell ref="AL240:AL241"/>
    <mergeCell ref="AM240:AM241"/>
    <mergeCell ref="AN240:AN241"/>
    <mergeCell ref="AP240:AP241"/>
    <mergeCell ref="AQ240:AQ241"/>
    <mergeCell ref="AO235:AO236"/>
    <mergeCell ref="AO240:AO241"/>
    <mergeCell ref="AP231:AP232"/>
    <mergeCell ref="AQ231:AQ232"/>
    <mergeCell ref="E233:E234"/>
    <mergeCell ref="AM233:AM234"/>
    <mergeCell ref="AN233:AN234"/>
    <mergeCell ref="AP233:AP234"/>
    <mergeCell ref="AQ233:AQ234"/>
    <mergeCell ref="AO231:AO232"/>
    <mergeCell ref="AO233:AO234"/>
    <mergeCell ref="F6:G6"/>
    <mergeCell ref="H6:L6"/>
    <mergeCell ref="M6:P6"/>
    <mergeCell ref="Q6:V6"/>
    <mergeCell ref="E15:F16"/>
    <mergeCell ref="AM15:AM16"/>
    <mergeCell ref="E33:F34"/>
    <mergeCell ref="AL33:AL34"/>
    <mergeCell ref="AM33:AM34"/>
    <mergeCell ref="U10:V10"/>
    <mergeCell ref="U9:V9"/>
    <mergeCell ref="AC9:AD9"/>
    <mergeCell ref="U11:V11"/>
    <mergeCell ref="AH8:AQ12"/>
    <mergeCell ref="AQ15:AQ16"/>
    <mergeCell ref="E17:E18"/>
    <mergeCell ref="AM17:AM18"/>
    <mergeCell ref="AQ17:AQ18"/>
    <mergeCell ref="E19:E20"/>
    <mergeCell ref="AM19:AM20"/>
    <mergeCell ref="AQ19:AQ20"/>
    <mergeCell ref="AL15:AL16"/>
    <mergeCell ref="AN15:AN16"/>
    <mergeCell ref="AN19:AN20"/>
    <mergeCell ref="F4:G4"/>
    <mergeCell ref="H4:V4"/>
    <mergeCell ref="X4:AA4"/>
    <mergeCell ref="AB4:AK4"/>
    <mergeCell ref="F5:G5"/>
    <mergeCell ref="H5:M5"/>
    <mergeCell ref="N5:O5"/>
    <mergeCell ref="P5:V5"/>
    <mergeCell ref="X5:AA5"/>
    <mergeCell ref="AB5:AK5"/>
    <mergeCell ref="AN17:AN18"/>
    <mergeCell ref="AP19:AP20"/>
    <mergeCell ref="AP17:AP18"/>
    <mergeCell ref="AP15:AP16"/>
    <mergeCell ref="AO15:AO16"/>
    <mergeCell ref="AO19:AO20"/>
    <mergeCell ref="AO17:AO18"/>
    <mergeCell ref="AQ33:AQ34"/>
    <mergeCell ref="AN33:AN34"/>
    <mergeCell ref="AP33:AP34"/>
    <mergeCell ref="AO33:AO34"/>
    <mergeCell ref="AL24:AL25"/>
    <mergeCell ref="AM24:AM25"/>
    <mergeCell ref="AQ24:AQ25"/>
    <mergeCell ref="E28:E29"/>
    <mergeCell ref="AM28:AM29"/>
    <mergeCell ref="AQ28:AQ29"/>
    <mergeCell ref="AN28:AN29"/>
    <mergeCell ref="E26:E27"/>
    <mergeCell ref="AM26:AM27"/>
    <mergeCell ref="AQ26:AQ27"/>
    <mergeCell ref="E24:F25"/>
    <mergeCell ref="AP24:AP25"/>
    <mergeCell ref="AP26:AP27"/>
    <mergeCell ref="AP28:AP29"/>
    <mergeCell ref="AO24:AO25"/>
    <mergeCell ref="AO26:AO27"/>
    <mergeCell ref="AO28:AO29"/>
    <mergeCell ref="AQ35:AQ36"/>
    <mergeCell ref="E37:E38"/>
    <mergeCell ref="AM37:AM38"/>
    <mergeCell ref="AQ37:AQ38"/>
    <mergeCell ref="E42:F43"/>
    <mergeCell ref="AL42:AL43"/>
    <mergeCell ref="AM42:AM43"/>
    <mergeCell ref="AQ42:AQ43"/>
    <mergeCell ref="AN35:AN36"/>
    <mergeCell ref="AN37:AN38"/>
    <mergeCell ref="AN42:AN43"/>
    <mergeCell ref="AP35:AP36"/>
    <mergeCell ref="AP37:AP38"/>
    <mergeCell ref="AP42:AP43"/>
    <mergeCell ref="E35:E36"/>
    <mergeCell ref="AM35:AM36"/>
    <mergeCell ref="AO35:AO36"/>
    <mergeCell ref="AO37:AO38"/>
    <mergeCell ref="AO42:AO43"/>
    <mergeCell ref="AN5:AQ5"/>
    <mergeCell ref="AN4:AQ4"/>
    <mergeCell ref="AN24:AN25"/>
    <mergeCell ref="AN26:AN27"/>
    <mergeCell ref="F342:I342"/>
    <mergeCell ref="J342:L342"/>
    <mergeCell ref="N342:Q342"/>
    <mergeCell ref="R342:T342"/>
    <mergeCell ref="F341:I341"/>
    <mergeCell ref="J341:L341"/>
    <mergeCell ref="N341:Q341"/>
    <mergeCell ref="R341:T341"/>
    <mergeCell ref="AM53:AM54"/>
    <mergeCell ref="AN44:AN45"/>
    <mergeCell ref="F340:I340"/>
    <mergeCell ref="J340:L340"/>
    <mergeCell ref="N340:Q340"/>
    <mergeCell ref="R340:T340"/>
    <mergeCell ref="E51:F52"/>
    <mergeCell ref="AL51:AL52"/>
    <mergeCell ref="AL114:AL115"/>
    <mergeCell ref="E118:E119"/>
    <mergeCell ref="E125:E126"/>
    <mergeCell ref="E141:F142"/>
    <mergeCell ref="AN46:AN47"/>
    <mergeCell ref="E46:E47"/>
    <mergeCell ref="AM46:AM47"/>
    <mergeCell ref="AQ46:AQ47"/>
    <mergeCell ref="AM51:AM52"/>
    <mergeCell ref="AN51:AN52"/>
    <mergeCell ref="AQ51:AQ52"/>
    <mergeCell ref="E44:E45"/>
    <mergeCell ref="AM44:AM45"/>
    <mergeCell ref="AQ44:AQ45"/>
    <mergeCell ref="AP46:AP47"/>
    <mergeCell ref="AP51:AP52"/>
    <mergeCell ref="AP44:AP45"/>
    <mergeCell ref="AO44:AO45"/>
    <mergeCell ref="AO46:AO47"/>
    <mergeCell ref="AO51:AO52"/>
    <mergeCell ref="AN53:AN54"/>
    <mergeCell ref="AQ53:AQ54"/>
    <mergeCell ref="E55:E56"/>
    <mergeCell ref="AM55:AM56"/>
    <mergeCell ref="AN55:AN56"/>
    <mergeCell ref="AQ55:AQ56"/>
    <mergeCell ref="AP53:AP54"/>
    <mergeCell ref="AP55:AP56"/>
    <mergeCell ref="AP60:AP61"/>
    <mergeCell ref="AO53:AO54"/>
    <mergeCell ref="AO55:AO56"/>
    <mergeCell ref="E53:E54"/>
    <mergeCell ref="E64:E65"/>
    <mergeCell ref="AM64:AM65"/>
    <mergeCell ref="AN64:AN65"/>
    <mergeCell ref="AQ64:AQ65"/>
    <mergeCell ref="AQ60:AQ61"/>
    <mergeCell ref="E62:E63"/>
    <mergeCell ref="AM62:AM63"/>
    <mergeCell ref="AN62:AN63"/>
    <mergeCell ref="AQ62:AQ63"/>
    <mergeCell ref="AP62:AP63"/>
    <mergeCell ref="AP64:AP65"/>
    <mergeCell ref="E60:F61"/>
    <mergeCell ref="AL60:AL61"/>
    <mergeCell ref="AM60:AM61"/>
    <mergeCell ref="AN60:AN61"/>
    <mergeCell ref="AO60:AO61"/>
    <mergeCell ref="AO62:AO63"/>
    <mergeCell ref="AO64:AO65"/>
    <mergeCell ref="E71:E72"/>
    <mergeCell ref="AM71:AM72"/>
    <mergeCell ref="AN71:AN72"/>
    <mergeCell ref="AQ71:AQ72"/>
    <mergeCell ref="E73:E74"/>
    <mergeCell ref="AM73:AM74"/>
    <mergeCell ref="AN73:AN74"/>
    <mergeCell ref="AQ73:AQ74"/>
    <mergeCell ref="AM69:AM70"/>
    <mergeCell ref="AN69:AN70"/>
    <mergeCell ref="AQ69:AQ70"/>
    <mergeCell ref="AP69:AP70"/>
    <mergeCell ref="AP71:AP72"/>
    <mergeCell ref="AP73:AP74"/>
    <mergeCell ref="AO69:AO70"/>
    <mergeCell ref="AO71:AO72"/>
    <mergeCell ref="AO73:AO74"/>
    <mergeCell ref="E69:F70"/>
    <mergeCell ref="AL69:AL70"/>
    <mergeCell ref="AM82:AM83"/>
    <mergeCell ref="AN82:AN83"/>
    <mergeCell ref="AQ82:AQ83"/>
    <mergeCell ref="AQ78:AQ79"/>
    <mergeCell ref="E80:E81"/>
    <mergeCell ref="AM80:AM81"/>
    <mergeCell ref="AN80:AN81"/>
    <mergeCell ref="AQ80:AQ81"/>
    <mergeCell ref="AM78:AM79"/>
    <mergeCell ref="AN78:AN79"/>
    <mergeCell ref="AP78:AP79"/>
    <mergeCell ref="AP80:AP81"/>
    <mergeCell ref="AP82:AP83"/>
    <mergeCell ref="AO78:AO79"/>
    <mergeCell ref="AO80:AO81"/>
    <mergeCell ref="AO82:AO83"/>
    <mergeCell ref="E78:F79"/>
    <mergeCell ref="AL78:AL79"/>
    <mergeCell ref="E82:E83"/>
    <mergeCell ref="AM89:AM90"/>
    <mergeCell ref="AN89:AN90"/>
    <mergeCell ref="AQ89:AQ90"/>
    <mergeCell ref="E91:E92"/>
    <mergeCell ref="AM91:AM92"/>
    <mergeCell ref="AN91:AN92"/>
    <mergeCell ref="AQ91:AQ92"/>
    <mergeCell ref="E87:F88"/>
    <mergeCell ref="AL87:AL88"/>
    <mergeCell ref="AM87:AM88"/>
    <mergeCell ref="AN87:AN88"/>
    <mergeCell ref="AQ87:AQ88"/>
    <mergeCell ref="AP87:AP88"/>
    <mergeCell ref="AP89:AP90"/>
    <mergeCell ref="AP91:AP92"/>
    <mergeCell ref="AO87:AO88"/>
    <mergeCell ref="AO89:AO90"/>
    <mergeCell ref="AO91:AO92"/>
    <mergeCell ref="E89:E90"/>
    <mergeCell ref="AQ96:AQ97"/>
    <mergeCell ref="E98:E99"/>
    <mergeCell ref="AM98:AM99"/>
    <mergeCell ref="AN98:AN99"/>
    <mergeCell ref="AQ98:AQ99"/>
    <mergeCell ref="E96:F97"/>
    <mergeCell ref="AL96:AL97"/>
    <mergeCell ref="AM96:AM97"/>
    <mergeCell ref="AN96:AN97"/>
    <mergeCell ref="AP96:AP97"/>
    <mergeCell ref="AP98:AP99"/>
    <mergeCell ref="AO96:AO97"/>
    <mergeCell ref="AO98:AO99"/>
    <mergeCell ref="AM105:AM106"/>
    <mergeCell ref="AN105:AN106"/>
    <mergeCell ref="AQ105:AQ106"/>
    <mergeCell ref="E100:E101"/>
    <mergeCell ref="AM100:AM101"/>
    <mergeCell ref="AN100:AN101"/>
    <mergeCell ref="AQ100:AQ101"/>
    <mergeCell ref="AP100:AP101"/>
    <mergeCell ref="AP105:AP106"/>
    <mergeCell ref="AO100:AO101"/>
    <mergeCell ref="AO105:AO106"/>
    <mergeCell ref="E105:F106"/>
    <mergeCell ref="AL105:AL106"/>
    <mergeCell ref="AP107:AP108"/>
    <mergeCell ref="AP109:AP110"/>
    <mergeCell ref="AQ114:AQ115"/>
    <mergeCell ref="E116:E117"/>
    <mergeCell ref="AM116:AM117"/>
    <mergeCell ref="AN116:AN117"/>
    <mergeCell ref="AQ116:AQ117"/>
    <mergeCell ref="AM114:AM115"/>
    <mergeCell ref="AN114:AN115"/>
    <mergeCell ref="E107:E108"/>
    <mergeCell ref="AM107:AM108"/>
    <mergeCell ref="AN107:AN108"/>
    <mergeCell ref="AQ107:AQ108"/>
    <mergeCell ref="E109:E110"/>
    <mergeCell ref="AM109:AM110"/>
    <mergeCell ref="AN109:AN110"/>
    <mergeCell ref="AQ109:AQ110"/>
    <mergeCell ref="AP114:AP115"/>
    <mergeCell ref="AP116:AP117"/>
    <mergeCell ref="AO107:AO108"/>
    <mergeCell ref="AO109:AO110"/>
    <mergeCell ref="AO114:AO115"/>
    <mergeCell ref="AO116:AO117"/>
    <mergeCell ref="E114:F115"/>
    <mergeCell ref="E123:F124"/>
    <mergeCell ref="AL123:AL124"/>
    <mergeCell ref="AM123:AM124"/>
    <mergeCell ref="AN123:AN124"/>
    <mergeCell ref="AQ123:AQ124"/>
    <mergeCell ref="AM118:AM119"/>
    <mergeCell ref="AN118:AN119"/>
    <mergeCell ref="AQ118:AQ119"/>
    <mergeCell ref="AP118:AP119"/>
    <mergeCell ref="AP123:AP124"/>
    <mergeCell ref="AO118:AO119"/>
    <mergeCell ref="AO123:AO124"/>
    <mergeCell ref="AM125:AM126"/>
    <mergeCell ref="AN125:AN126"/>
    <mergeCell ref="AQ125:AQ126"/>
    <mergeCell ref="E127:E128"/>
    <mergeCell ref="AM127:AM128"/>
    <mergeCell ref="AN127:AN128"/>
    <mergeCell ref="AQ127:AQ128"/>
    <mergeCell ref="AP125:AP126"/>
    <mergeCell ref="AP127:AP128"/>
    <mergeCell ref="AO125:AO126"/>
    <mergeCell ref="AO127:AO128"/>
    <mergeCell ref="E136:E137"/>
    <mergeCell ref="AM136:AM137"/>
    <mergeCell ref="AN136:AN137"/>
    <mergeCell ref="AQ136:AQ137"/>
    <mergeCell ref="AQ132:AQ133"/>
    <mergeCell ref="E134:E135"/>
    <mergeCell ref="AM134:AM135"/>
    <mergeCell ref="AN134:AN135"/>
    <mergeCell ref="AQ134:AQ135"/>
    <mergeCell ref="AP134:AP135"/>
    <mergeCell ref="AP136:AP137"/>
    <mergeCell ref="E132:F133"/>
    <mergeCell ref="AL132:AL133"/>
    <mergeCell ref="AM132:AM133"/>
    <mergeCell ref="AN132:AN133"/>
    <mergeCell ref="AP132:AP133"/>
    <mergeCell ref="AO132:AO133"/>
    <mergeCell ref="AO134:AO135"/>
    <mergeCell ref="AO136:AO137"/>
    <mergeCell ref="E143:E144"/>
    <mergeCell ref="AM143:AM144"/>
    <mergeCell ref="AN143:AN144"/>
    <mergeCell ref="AQ143:AQ144"/>
    <mergeCell ref="E145:E146"/>
    <mergeCell ref="AM145:AM146"/>
    <mergeCell ref="AN145:AN146"/>
    <mergeCell ref="AQ145:AQ146"/>
    <mergeCell ref="AM141:AM142"/>
    <mergeCell ref="AN141:AN142"/>
    <mergeCell ref="AQ141:AQ142"/>
    <mergeCell ref="AP141:AP142"/>
    <mergeCell ref="AP143:AP144"/>
    <mergeCell ref="AP145:AP146"/>
    <mergeCell ref="AO141:AO142"/>
    <mergeCell ref="AO143:AO144"/>
    <mergeCell ref="AO145:AO146"/>
    <mergeCell ref="AL141:AL142"/>
    <mergeCell ref="E154:E155"/>
    <mergeCell ref="AM154:AM155"/>
    <mergeCell ref="AN154:AN155"/>
    <mergeCell ref="AQ154:AQ155"/>
    <mergeCell ref="AQ150:AQ151"/>
    <mergeCell ref="E152:E153"/>
    <mergeCell ref="AM152:AM153"/>
    <mergeCell ref="AN152:AN153"/>
    <mergeCell ref="AQ152:AQ153"/>
    <mergeCell ref="E150:F151"/>
    <mergeCell ref="AL150:AL151"/>
    <mergeCell ref="AM150:AM151"/>
    <mergeCell ref="AN150:AN151"/>
    <mergeCell ref="AP150:AP151"/>
    <mergeCell ref="AP152:AP153"/>
    <mergeCell ref="AP154:AP155"/>
    <mergeCell ref="AO150:AO151"/>
    <mergeCell ref="AO152:AO153"/>
    <mergeCell ref="AO154:AO155"/>
    <mergeCell ref="E161:E162"/>
    <mergeCell ref="AM161:AM162"/>
    <mergeCell ref="AN161:AN162"/>
    <mergeCell ref="AQ161:AQ162"/>
    <mergeCell ref="E163:E164"/>
    <mergeCell ref="AM163:AM164"/>
    <mergeCell ref="AN163:AN164"/>
    <mergeCell ref="AQ163:AQ164"/>
    <mergeCell ref="E159:F160"/>
    <mergeCell ref="AL159:AL160"/>
    <mergeCell ref="AM159:AM160"/>
    <mergeCell ref="AN159:AN160"/>
    <mergeCell ref="AQ159:AQ160"/>
    <mergeCell ref="AP159:AP160"/>
    <mergeCell ref="AP161:AP162"/>
    <mergeCell ref="AP163:AP164"/>
    <mergeCell ref="AO159:AO160"/>
    <mergeCell ref="AO161:AO162"/>
    <mergeCell ref="AO163:AO164"/>
    <mergeCell ref="AQ168:AQ169"/>
    <mergeCell ref="E170:E171"/>
    <mergeCell ref="AM170:AM171"/>
    <mergeCell ref="AN170:AN171"/>
    <mergeCell ref="AQ170:AQ171"/>
    <mergeCell ref="E168:F169"/>
    <mergeCell ref="AL168:AL169"/>
    <mergeCell ref="AM168:AM169"/>
    <mergeCell ref="AN168:AN169"/>
    <mergeCell ref="AP168:AP169"/>
    <mergeCell ref="AP170:AP171"/>
    <mergeCell ref="AO168:AO169"/>
    <mergeCell ref="AO170:AO171"/>
    <mergeCell ref="E177:F178"/>
    <mergeCell ref="AL177:AL178"/>
    <mergeCell ref="AM177:AM178"/>
    <mergeCell ref="AN177:AN178"/>
    <mergeCell ref="AQ177:AQ178"/>
    <mergeCell ref="E172:E173"/>
    <mergeCell ref="AM172:AM173"/>
    <mergeCell ref="AN172:AN173"/>
    <mergeCell ref="AQ172:AQ173"/>
    <mergeCell ref="AP172:AP173"/>
    <mergeCell ref="AP177:AP178"/>
    <mergeCell ref="AO172:AO173"/>
    <mergeCell ref="AO177:AO178"/>
    <mergeCell ref="E179:E180"/>
    <mergeCell ref="AM179:AM180"/>
    <mergeCell ref="AN179:AN180"/>
    <mergeCell ref="AQ179:AQ180"/>
    <mergeCell ref="E181:E182"/>
    <mergeCell ref="AM181:AM182"/>
    <mergeCell ref="AN181:AN182"/>
    <mergeCell ref="AQ181:AQ182"/>
    <mergeCell ref="AP179:AP180"/>
    <mergeCell ref="AP181:AP182"/>
    <mergeCell ref="AO179:AO180"/>
    <mergeCell ref="AO181:AO182"/>
    <mergeCell ref="E190:E191"/>
    <mergeCell ref="AM190:AM191"/>
    <mergeCell ref="AN190:AN191"/>
    <mergeCell ref="AQ190:AQ191"/>
    <mergeCell ref="AQ186:AQ187"/>
    <mergeCell ref="E188:E189"/>
    <mergeCell ref="AM188:AM189"/>
    <mergeCell ref="AN188:AN189"/>
    <mergeCell ref="AQ188:AQ189"/>
    <mergeCell ref="AP188:AP189"/>
    <mergeCell ref="AP190:AP191"/>
    <mergeCell ref="E186:F187"/>
    <mergeCell ref="AL186:AL187"/>
    <mergeCell ref="AM186:AM187"/>
    <mergeCell ref="AN186:AN187"/>
    <mergeCell ref="AP186:AP187"/>
    <mergeCell ref="AO186:AO187"/>
    <mergeCell ref="AO188:AO189"/>
    <mergeCell ref="AO190:AO191"/>
    <mergeCell ref="E197:E198"/>
    <mergeCell ref="AM197:AM198"/>
    <mergeCell ref="AN197:AN198"/>
    <mergeCell ref="AQ197:AQ198"/>
    <mergeCell ref="E199:E200"/>
    <mergeCell ref="AM199:AM200"/>
    <mergeCell ref="AN199:AN200"/>
    <mergeCell ref="AQ199:AQ200"/>
    <mergeCell ref="E195:F196"/>
    <mergeCell ref="AL195:AL196"/>
    <mergeCell ref="AM195:AM196"/>
    <mergeCell ref="AN195:AN196"/>
    <mergeCell ref="AQ195:AQ196"/>
    <mergeCell ref="AP195:AP196"/>
    <mergeCell ref="AP197:AP198"/>
    <mergeCell ref="AP199:AP200"/>
    <mergeCell ref="AO195:AO196"/>
    <mergeCell ref="AO197:AO198"/>
    <mergeCell ref="AO199:AO200"/>
    <mergeCell ref="AQ204:AQ205"/>
    <mergeCell ref="E206:E207"/>
    <mergeCell ref="AM206:AM207"/>
    <mergeCell ref="AN206:AN207"/>
    <mergeCell ref="AQ206:AQ207"/>
    <mergeCell ref="E204:F205"/>
    <mergeCell ref="AL204:AL205"/>
    <mergeCell ref="AM204:AM205"/>
    <mergeCell ref="AN204:AN205"/>
    <mergeCell ref="AP204:AP205"/>
    <mergeCell ref="AP206:AP207"/>
    <mergeCell ref="AO204:AO205"/>
    <mergeCell ref="AO206:AO207"/>
    <mergeCell ref="E213:F214"/>
    <mergeCell ref="AL213:AL214"/>
    <mergeCell ref="AM213:AM214"/>
    <mergeCell ref="AN213:AN214"/>
    <mergeCell ref="AQ213:AQ214"/>
    <mergeCell ref="E208:E209"/>
    <mergeCell ref="AM208:AM209"/>
    <mergeCell ref="AN208:AN209"/>
    <mergeCell ref="AQ208:AQ209"/>
    <mergeCell ref="AP208:AP209"/>
    <mergeCell ref="AP213:AP214"/>
    <mergeCell ref="AO208:AO209"/>
    <mergeCell ref="AO213:AO214"/>
    <mergeCell ref="E215:E216"/>
    <mergeCell ref="AM215:AM216"/>
    <mergeCell ref="AN215:AN216"/>
    <mergeCell ref="AQ215:AQ216"/>
    <mergeCell ref="E217:E218"/>
    <mergeCell ref="AM217:AM218"/>
    <mergeCell ref="AN217:AN218"/>
    <mergeCell ref="AQ217:AQ218"/>
    <mergeCell ref="AP215:AP216"/>
    <mergeCell ref="AP217:AP218"/>
    <mergeCell ref="AO215:AO216"/>
    <mergeCell ref="AO217:AO218"/>
    <mergeCell ref="W340:AN342"/>
    <mergeCell ref="E226:E227"/>
    <mergeCell ref="AM226:AM227"/>
    <mergeCell ref="AN226:AN227"/>
    <mergeCell ref="AQ226:AQ227"/>
    <mergeCell ref="AQ222:AQ223"/>
    <mergeCell ref="E224:E225"/>
    <mergeCell ref="AM224:AM225"/>
    <mergeCell ref="AN224:AN225"/>
    <mergeCell ref="AQ224:AQ225"/>
    <mergeCell ref="AP224:AP225"/>
    <mergeCell ref="AP226:AP227"/>
    <mergeCell ref="E222:F223"/>
    <mergeCell ref="AL222:AL223"/>
    <mergeCell ref="AM222:AM223"/>
    <mergeCell ref="AN222:AN223"/>
    <mergeCell ref="AP222:AP223"/>
    <mergeCell ref="AO222:AO223"/>
    <mergeCell ref="AO224:AO225"/>
    <mergeCell ref="AO226:AO227"/>
    <mergeCell ref="E231:F232"/>
    <mergeCell ref="AL231:AL232"/>
    <mergeCell ref="AM231:AM232"/>
    <mergeCell ref="AN231:AN232"/>
  </mergeCells>
  <phoneticPr fontId="1"/>
  <conditionalFormatting sqref="G15:AK16">
    <cfRule type="expression" dxfId="286" priority="964">
      <formula>WEEKDAY(G$15,1)=7</formula>
    </cfRule>
    <cfRule type="expression" dxfId="285" priority="965">
      <formula>WEEKDAY(G$15,1)=1</formula>
    </cfRule>
  </conditionalFormatting>
  <conditionalFormatting sqref="G24:AK25">
    <cfRule type="expression" dxfId="284" priority="967">
      <formula>WEEKDAY(G$24,1)=7</formula>
    </cfRule>
    <cfRule type="expression" dxfId="283" priority="968">
      <formula>WEEKDAY(G$24,1)=1</formula>
    </cfRule>
  </conditionalFormatting>
  <conditionalFormatting sqref="G33:AK34">
    <cfRule type="expression" dxfId="282" priority="970">
      <formula>WEEKDAY(G$33,1)=7</formula>
    </cfRule>
    <cfRule type="expression" dxfId="281" priority="971">
      <formula>WEEKDAY(G$33,1)=1</formula>
    </cfRule>
  </conditionalFormatting>
  <conditionalFormatting sqref="G42:AK43">
    <cfRule type="expression" dxfId="280" priority="973">
      <formula>WEEKDAY(G$42,1)=7</formula>
    </cfRule>
    <cfRule type="expression" dxfId="279" priority="974">
      <formula>WEEKDAY(G$42,1)=1</formula>
    </cfRule>
  </conditionalFormatting>
  <conditionalFormatting sqref="G51:AK52">
    <cfRule type="expression" dxfId="278" priority="976">
      <formula>WEEKDAY(G$51,1)=7</formula>
    </cfRule>
    <cfRule type="expression" dxfId="277" priority="977">
      <formula>WEEKDAY(G$51,1)=1</formula>
    </cfRule>
  </conditionalFormatting>
  <conditionalFormatting sqref="G60:AK61">
    <cfRule type="expression" dxfId="276" priority="979">
      <formula>WEEKDAY(G$60,1)=7</formula>
    </cfRule>
    <cfRule type="expression" dxfId="275" priority="980">
      <formula>WEEKDAY(G$60,1)=1</formula>
    </cfRule>
  </conditionalFormatting>
  <conditionalFormatting sqref="G69:AK70">
    <cfRule type="expression" dxfId="274" priority="982">
      <formula>WEEKDAY(G$69,1)=7</formula>
    </cfRule>
    <cfRule type="expression" dxfId="273" priority="983">
      <formula>WEEKDAY(G$69,1)=1</formula>
    </cfRule>
  </conditionalFormatting>
  <conditionalFormatting sqref="G78:AK79">
    <cfRule type="expression" dxfId="272" priority="985">
      <formula>WEEKDAY(G$78,1)=7</formula>
    </cfRule>
    <cfRule type="expression" dxfId="271" priority="986">
      <formula>WEEKDAY(G$78,1)=1</formula>
    </cfRule>
  </conditionalFormatting>
  <conditionalFormatting sqref="G87:AK88">
    <cfRule type="expression" dxfId="270" priority="988">
      <formula>WEEKDAY(G$87,1)=7</formula>
    </cfRule>
    <cfRule type="expression" dxfId="269" priority="989">
      <formula>WEEKDAY(G$87,1)=1</formula>
    </cfRule>
  </conditionalFormatting>
  <conditionalFormatting sqref="G96:AK97">
    <cfRule type="expression" dxfId="268" priority="991">
      <formula>WEEKDAY(G$96,1)=7</formula>
    </cfRule>
    <cfRule type="expression" dxfId="267" priority="992">
      <formula>WEEKDAY(G$96,1)=1</formula>
    </cfRule>
  </conditionalFormatting>
  <conditionalFormatting sqref="G105:AK106">
    <cfRule type="expression" dxfId="266" priority="994">
      <formula>WEEKDAY(G$105,1)=7</formula>
    </cfRule>
    <cfRule type="expression" dxfId="265" priority="995">
      <formula>WEEKDAY(G$105,1)=1</formula>
    </cfRule>
  </conditionalFormatting>
  <conditionalFormatting sqref="G114:AK115">
    <cfRule type="expression" dxfId="264" priority="997">
      <formula>WEEKDAY(G$114,1)=7</formula>
    </cfRule>
    <cfRule type="expression" dxfId="263" priority="998">
      <formula>WEEKDAY(G$114,1)=1</formula>
    </cfRule>
  </conditionalFormatting>
  <conditionalFormatting sqref="G123:AK124">
    <cfRule type="expression" dxfId="262" priority="1000">
      <formula>WEEKDAY(G$123,1)=7</formula>
    </cfRule>
    <cfRule type="expression" dxfId="261" priority="1001">
      <formula>WEEKDAY(G$123,1)=1</formula>
    </cfRule>
  </conditionalFormatting>
  <conditionalFormatting sqref="G132:AK133">
    <cfRule type="expression" dxfId="260" priority="1003">
      <formula>WEEKDAY(G$132,1)=7</formula>
    </cfRule>
    <cfRule type="expression" dxfId="259" priority="1004">
      <formula>WEEKDAY(G$132,1)=1</formula>
    </cfRule>
  </conditionalFormatting>
  <conditionalFormatting sqref="G141:AK142">
    <cfRule type="expression" dxfId="258" priority="1006">
      <formula>WEEKDAY(G$141,1)=7</formula>
    </cfRule>
    <cfRule type="expression" dxfId="257" priority="1007">
      <formula>WEEKDAY(G$141,1)=1</formula>
    </cfRule>
  </conditionalFormatting>
  <conditionalFormatting sqref="G150:AK151">
    <cfRule type="expression" dxfId="256" priority="1009">
      <formula>WEEKDAY(G$150,1)=7</formula>
    </cfRule>
    <cfRule type="expression" dxfId="255" priority="1010">
      <formula>WEEKDAY(G$150,1)=1</formula>
    </cfRule>
  </conditionalFormatting>
  <conditionalFormatting sqref="G159:AK160">
    <cfRule type="expression" dxfId="254" priority="1012">
      <formula>WEEKDAY(G$159,1)=7</formula>
    </cfRule>
    <cfRule type="expression" dxfId="253" priority="1013">
      <formula>WEEKDAY(G$159,1)=1</formula>
    </cfRule>
  </conditionalFormatting>
  <conditionalFormatting sqref="G168:AK169">
    <cfRule type="expression" dxfId="252" priority="1015">
      <formula>WEEKDAY(G$168,1)=7</formula>
    </cfRule>
    <cfRule type="expression" dxfId="251" priority="1016">
      <formula>WEEKDAY(G$168,1)=1</formula>
    </cfRule>
  </conditionalFormatting>
  <conditionalFormatting sqref="G177:AK178">
    <cfRule type="expression" dxfId="250" priority="1018">
      <formula>WEEKDAY(G$177,1)=7</formula>
    </cfRule>
    <cfRule type="expression" dxfId="249" priority="1019">
      <formula>WEEKDAY(G$177,1)=1</formula>
    </cfRule>
  </conditionalFormatting>
  <conditionalFormatting sqref="G186:AK187">
    <cfRule type="expression" dxfId="248" priority="1021">
      <formula>WEEKDAY(G$186,1)=7</formula>
    </cfRule>
    <cfRule type="expression" dxfId="247" priority="1022">
      <formula>WEEKDAY(G$186,1)=1</formula>
    </cfRule>
  </conditionalFormatting>
  <conditionalFormatting sqref="G195:AK196">
    <cfRule type="expression" dxfId="246" priority="1024">
      <formula>WEEKDAY(G$195,1)=7</formula>
    </cfRule>
    <cfRule type="expression" dxfId="245" priority="1025">
      <formula>WEEKDAY(G$195,1)=1</formula>
    </cfRule>
  </conditionalFormatting>
  <conditionalFormatting sqref="G204:AK205">
    <cfRule type="expression" dxfId="244" priority="1027">
      <formula>WEEKDAY(G$204,1)=7</formula>
    </cfRule>
    <cfRule type="expression" dxfId="243" priority="1028">
      <formula>WEEKDAY(G$204,1)=1</formula>
    </cfRule>
  </conditionalFormatting>
  <conditionalFormatting sqref="G213:AK214">
    <cfRule type="expression" dxfId="242" priority="1030">
      <formula>WEEKDAY(G$213,1)=7</formula>
    </cfRule>
    <cfRule type="expression" dxfId="241" priority="1031">
      <formula>WEEKDAY(G$213,1)=1</formula>
    </cfRule>
  </conditionalFormatting>
  <conditionalFormatting sqref="G222:AK223">
    <cfRule type="expression" dxfId="240" priority="1033">
      <formula>WEEKDAY(G$222,1)=7</formula>
    </cfRule>
    <cfRule type="expression" dxfId="239" priority="1034">
      <formula>WEEKDAY(G$222,1)=1</formula>
    </cfRule>
  </conditionalFormatting>
  <conditionalFormatting sqref="G231:AK232">
    <cfRule type="expression" dxfId="238" priority="1036">
      <formula>WEEKDAY(G$231,1)=7</formula>
    </cfRule>
    <cfRule type="expression" dxfId="237" priority="1037">
      <formula>WEEKDAY(G$231,1)=1</formula>
    </cfRule>
  </conditionalFormatting>
  <conditionalFormatting sqref="G240:AK241">
    <cfRule type="expression" dxfId="236" priority="1039">
      <formula>WEEKDAY(G$240,1)=7</formula>
    </cfRule>
    <cfRule type="expression" dxfId="235" priority="1040">
      <formula>WEEKDAY(G$240,1)=1</formula>
    </cfRule>
  </conditionalFormatting>
  <conditionalFormatting sqref="G249:AK250">
    <cfRule type="expression" dxfId="234" priority="1042">
      <formula>WEEKDAY(G$249,1)=7</formula>
    </cfRule>
    <cfRule type="expression" dxfId="233" priority="1043">
      <formula>WEEKDAY(G$249,1)=1</formula>
    </cfRule>
  </conditionalFormatting>
  <conditionalFormatting sqref="G258:AK259">
    <cfRule type="expression" dxfId="232" priority="1045">
      <formula>WEEKDAY(G$258,1)=7</formula>
    </cfRule>
    <cfRule type="expression" dxfId="231" priority="1046">
      <formula>WEEKDAY(G$258,1)=1</formula>
    </cfRule>
  </conditionalFormatting>
  <conditionalFormatting sqref="G267:AK268">
    <cfRule type="expression" dxfId="230" priority="1048">
      <formula>WEEKDAY(G$267,1)=7</formula>
    </cfRule>
    <cfRule type="expression" dxfId="229" priority="1049">
      <formula>WEEKDAY(G$267,1)=1</formula>
    </cfRule>
  </conditionalFormatting>
  <conditionalFormatting sqref="G276:AK277">
    <cfRule type="expression" dxfId="228" priority="1051">
      <formula>WEEKDAY(G$276,1)=7</formula>
    </cfRule>
    <cfRule type="expression" dxfId="227" priority="1052">
      <formula>WEEKDAY(G$276,1)=1</formula>
    </cfRule>
  </conditionalFormatting>
  <conditionalFormatting sqref="G285:AK286">
    <cfRule type="expression" dxfId="226" priority="1054">
      <formula>WEEKDAY(G$285,1)=7</formula>
    </cfRule>
    <cfRule type="expression" dxfId="225" priority="1055">
      <formula>WEEKDAY(G$285,1)=1</formula>
    </cfRule>
  </conditionalFormatting>
  <conditionalFormatting sqref="G294:AK295">
    <cfRule type="expression" dxfId="224" priority="1057">
      <formula>WEEKDAY(G$294,1)=7</formula>
    </cfRule>
    <cfRule type="expression" dxfId="223" priority="1058">
      <formula>WEEKDAY(G$294,1)=1</formula>
    </cfRule>
  </conditionalFormatting>
  <conditionalFormatting sqref="G303:AK304">
    <cfRule type="expression" dxfId="222" priority="1060">
      <formula>WEEKDAY(G$303,1)=7</formula>
    </cfRule>
    <cfRule type="expression" dxfId="221" priority="1061">
      <formula>WEEKDAY(G$303,1)=1</formula>
    </cfRule>
  </conditionalFormatting>
  <conditionalFormatting sqref="G312:AK313">
    <cfRule type="expression" dxfId="220" priority="1063">
      <formula>WEEKDAY(G$312,1)=7</formula>
    </cfRule>
    <cfRule type="expression" dxfId="219" priority="1064">
      <formula>WEEKDAY(G$312,1)=1</formula>
    </cfRule>
  </conditionalFormatting>
  <conditionalFormatting sqref="G321:AK322">
    <cfRule type="expression" dxfId="218" priority="1066">
      <formula>WEEKDAY(G$321,1)=7</formula>
    </cfRule>
    <cfRule type="expression" dxfId="217" priority="1067">
      <formula>WEEKDAY(G$321,1)=1</formula>
    </cfRule>
  </conditionalFormatting>
  <conditionalFormatting sqref="G330:AK331">
    <cfRule type="expression" dxfId="216" priority="1069">
      <formula>WEEKDAY(G$330,1)=7</formula>
    </cfRule>
    <cfRule type="expression" dxfId="215" priority="1070">
      <formula>WEEKDAY(G$330,1)=1</formula>
    </cfRule>
  </conditionalFormatting>
  <conditionalFormatting sqref="G15:AK21">
    <cfRule type="expression" dxfId="214" priority="853" stopIfTrue="1">
      <formula>G$15=""</formula>
    </cfRule>
    <cfRule type="expression" dxfId="213" priority="854" stopIfTrue="1">
      <formula>G$15&lt;$H$5</formula>
    </cfRule>
    <cfRule type="expression" dxfId="212" priority="963" stopIfTrue="1">
      <formula>$P$5&lt;G$15</formula>
    </cfRule>
  </conditionalFormatting>
  <conditionalFormatting sqref="G24:AK25">
    <cfRule type="expression" dxfId="211" priority="523" stopIfTrue="1">
      <formula>G$24=""</formula>
    </cfRule>
    <cfRule type="expression" dxfId="210" priority="524" stopIfTrue="1">
      <formula>G$24&lt;$H$5</formula>
    </cfRule>
    <cfRule type="expression" dxfId="209" priority="966" stopIfTrue="1">
      <formula>$P$5&lt;G$24</formula>
    </cfRule>
  </conditionalFormatting>
  <conditionalFormatting sqref="G33:AK34">
    <cfRule type="expression" dxfId="208" priority="298" stopIfTrue="1">
      <formula>G$33=""</formula>
    </cfRule>
    <cfRule type="expression" dxfId="207" priority="299" stopIfTrue="1">
      <formula>G$33&lt;$H$5</formula>
    </cfRule>
    <cfRule type="expression" dxfId="206" priority="969" stopIfTrue="1">
      <formula>$P$5&lt;G$33</formula>
    </cfRule>
  </conditionalFormatting>
  <conditionalFormatting sqref="G42:AK43">
    <cfRule type="expression" dxfId="205" priority="293" stopIfTrue="1">
      <formula>G$42=""</formula>
    </cfRule>
    <cfRule type="expression" dxfId="204" priority="294" stopIfTrue="1">
      <formula>G$42&lt;$H$5</formula>
    </cfRule>
    <cfRule type="expression" dxfId="203" priority="972" stopIfTrue="1">
      <formula>$P$5&lt;G$42</formula>
    </cfRule>
  </conditionalFormatting>
  <conditionalFormatting sqref="G51:AK52">
    <cfRule type="expression" dxfId="202" priority="288" stopIfTrue="1">
      <formula>G$51=""</formula>
    </cfRule>
    <cfRule type="expression" dxfId="201" priority="289" stopIfTrue="1">
      <formula>G$51&lt;$H$5</formula>
    </cfRule>
    <cfRule type="expression" dxfId="200" priority="975" stopIfTrue="1">
      <formula>$P$5&lt;G$51</formula>
    </cfRule>
  </conditionalFormatting>
  <conditionalFormatting sqref="G60:AK61">
    <cfRule type="expression" dxfId="199" priority="283" stopIfTrue="1">
      <formula>G$60=""</formula>
    </cfRule>
    <cfRule type="expression" dxfId="198" priority="284" stopIfTrue="1">
      <formula>G$60&lt;$H$5</formula>
    </cfRule>
    <cfRule type="expression" dxfId="197" priority="978" stopIfTrue="1">
      <formula>$P$5&lt;G$60</formula>
    </cfRule>
  </conditionalFormatting>
  <conditionalFormatting sqref="G69:AK70">
    <cfRule type="expression" dxfId="196" priority="278" stopIfTrue="1">
      <formula>G$69=""</formula>
    </cfRule>
    <cfRule type="expression" dxfId="195" priority="279" stopIfTrue="1">
      <formula>G$69&lt;$H$5</formula>
    </cfRule>
    <cfRule type="expression" dxfId="194" priority="981" stopIfTrue="1">
      <formula>$P$5&lt;G$69</formula>
    </cfRule>
  </conditionalFormatting>
  <conditionalFormatting sqref="G78:AK79">
    <cfRule type="expression" dxfId="193" priority="273" stopIfTrue="1">
      <formula>G$78=""</formula>
    </cfRule>
    <cfRule type="expression" dxfId="192" priority="274" stopIfTrue="1">
      <formula>G$78&lt;$H$5</formula>
    </cfRule>
    <cfRule type="expression" dxfId="191" priority="984" stopIfTrue="1">
      <formula>$P$5&lt;G$78</formula>
    </cfRule>
  </conditionalFormatting>
  <conditionalFormatting sqref="G87:AK88">
    <cfRule type="expression" dxfId="190" priority="268" stopIfTrue="1">
      <formula>G$87=""</formula>
    </cfRule>
    <cfRule type="expression" dxfId="189" priority="269" stopIfTrue="1">
      <formula>G$87&lt;$H$5</formula>
    </cfRule>
    <cfRule type="expression" dxfId="188" priority="987" stopIfTrue="1">
      <formula>$P$5&lt;G$87</formula>
    </cfRule>
  </conditionalFormatting>
  <conditionalFormatting sqref="G96:AK97">
    <cfRule type="expression" dxfId="187" priority="263" stopIfTrue="1">
      <formula>G$96=""</formula>
    </cfRule>
    <cfRule type="expression" dxfId="186" priority="264" stopIfTrue="1">
      <formula>G$96&lt;$H$5</formula>
    </cfRule>
    <cfRule type="expression" dxfId="185" priority="990" stopIfTrue="1">
      <formula>$P$5&lt;G$96</formula>
    </cfRule>
  </conditionalFormatting>
  <conditionalFormatting sqref="G105:AK106">
    <cfRule type="expression" dxfId="184" priority="258" stopIfTrue="1">
      <formula>G$105=""</formula>
    </cfRule>
    <cfRule type="expression" dxfId="183" priority="259" stopIfTrue="1">
      <formula>G$105&lt;$H$5</formula>
    </cfRule>
    <cfRule type="expression" dxfId="182" priority="993" stopIfTrue="1">
      <formula>$P$5&lt;G$105</formula>
    </cfRule>
  </conditionalFormatting>
  <conditionalFormatting sqref="G114:AK115">
    <cfRule type="expression" dxfId="181" priority="253" stopIfTrue="1">
      <formula>G$114=""</formula>
    </cfRule>
    <cfRule type="expression" dxfId="180" priority="254" stopIfTrue="1">
      <formula>G$114&lt;$H$5</formula>
    </cfRule>
    <cfRule type="expression" dxfId="179" priority="996" stopIfTrue="1">
      <formula>$P$5&lt;G$114</formula>
    </cfRule>
  </conditionalFormatting>
  <conditionalFormatting sqref="G123:AK124">
    <cfRule type="expression" dxfId="178" priority="248" stopIfTrue="1">
      <formula>G$123=""</formula>
    </cfRule>
    <cfRule type="expression" dxfId="177" priority="249" stopIfTrue="1">
      <formula>G$123&lt;$H$5</formula>
    </cfRule>
    <cfRule type="expression" dxfId="176" priority="999" stopIfTrue="1">
      <formula>$P$5&lt;G$123</formula>
    </cfRule>
  </conditionalFormatting>
  <conditionalFormatting sqref="G132:AK133">
    <cfRule type="expression" dxfId="175" priority="243" stopIfTrue="1">
      <formula>G$132=""</formula>
    </cfRule>
    <cfRule type="expression" dxfId="174" priority="244" stopIfTrue="1">
      <formula>G$132&lt;$H$5</formula>
    </cfRule>
    <cfRule type="expression" dxfId="173" priority="1002" stopIfTrue="1">
      <formula>$P$5&lt;G$132</formula>
    </cfRule>
  </conditionalFormatting>
  <conditionalFormatting sqref="G141:AK142">
    <cfRule type="expression" dxfId="172" priority="238" stopIfTrue="1">
      <formula>G$141=""</formula>
    </cfRule>
    <cfRule type="expression" dxfId="171" priority="239" stopIfTrue="1">
      <formula>G$141&lt;$H$5</formula>
    </cfRule>
    <cfRule type="expression" dxfId="170" priority="1005" stopIfTrue="1">
      <formula>$P$5&lt;G$141</formula>
    </cfRule>
  </conditionalFormatting>
  <conditionalFormatting sqref="G150:AK151">
    <cfRule type="expression" dxfId="169" priority="233" stopIfTrue="1">
      <formula>G$150=""</formula>
    </cfRule>
    <cfRule type="expression" dxfId="168" priority="234" stopIfTrue="1">
      <formula>G$150&lt;$H$5</formula>
    </cfRule>
    <cfRule type="expression" dxfId="167" priority="1008" stopIfTrue="1">
      <formula>$P$5&lt;G$150</formula>
    </cfRule>
  </conditionalFormatting>
  <conditionalFormatting sqref="G159:AK160">
    <cfRule type="expression" dxfId="166" priority="228" stopIfTrue="1">
      <formula>G$159=""</formula>
    </cfRule>
    <cfRule type="expression" dxfId="165" priority="229" stopIfTrue="1">
      <formula>G$159&lt;$H$5</formula>
    </cfRule>
    <cfRule type="expression" dxfId="164" priority="1011" stopIfTrue="1">
      <formula>$P$5&lt;G$159</formula>
    </cfRule>
  </conditionalFormatting>
  <conditionalFormatting sqref="G168:AK169">
    <cfRule type="expression" dxfId="163" priority="223" stopIfTrue="1">
      <formula>G$168=""</formula>
    </cfRule>
    <cfRule type="expression" dxfId="162" priority="224" stopIfTrue="1">
      <formula>G$168&lt;$H$5</formula>
    </cfRule>
    <cfRule type="expression" dxfId="161" priority="1014" stopIfTrue="1">
      <formula>$P$5&lt;G$168</formula>
    </cfRule>
  </conditionalFormatting>
  <conditionalFormatting sqref="G177:AK178">
    <cfRule type="expression" dxfId="160" priority="218" stopIfTrue="1">
      <formula>G$177=""</formula>
    </cfRule>
    <cfRule type="expression" dxfId="159" priority="219" stopIfTrue="1">
      <formula>G$177&lt;$H$5</formula>
    </cfRule>
    <cfRule type="expression" dxfId="158" priority="1017" stopIfTrue="1">
      <formula>$P$5&lt;G$177</formula>
    </cfRule>
  </conditionalFormatting>
  <conditionalFormatting sqref="G186:AK187">
    <cfRule type="expression" dxfId="157" priority="213" stopIfTrue="1">
      <formula>G$186=""</formula>
    </cfRule>
    <cfRule type="expression" dxfId="156" priority="214" stopIfTrue="1">
      <formula>G$186&lt;$H$5</formula>
    </cfRule>
    <cfRule type="expression" dxfId="155" priority="1020" stopIfTrue="1">
      <formula>$P$5&lt;G$186</formula>
    </cfRule>
  </conditionalFormatting>
  <conditionalFormatting sqref="G195:AK196">
    <cfRule type="expression" dxfId="154" priority="208" stopIfTrue="1">
      <formula>G$195=""</formula>
    </cfRule>
    <cfRule type="expression" dxfId="153" priority="209" stopIfTrue="1">
      <formula>G$195&lt;$H$5</formula>
    </cfRule>
    <cfRule type="expression" dxfId="152" priority="1023" stopIfTrue="1">
      <formula>$P$5&lt;G$195</formula>
    </cfRule>
  </conditionalFormatting>
  <conditionalFormatting sqref="G204:AK205">
    <cfRule type="expression" dxfId="151" priority="203" stopIfTrue="1">
      <formula>G$204=""</formula>
    </cfRule>
    <cfRule type="expression" dxfId="150" priority="204" stopIfTrue="1">
      <formula>G$204&lt;$H$5</formula>
    </cfRule>
    <cfRule type="expression" dxfId="149" priority="1026" stopIfTrue="1">
      <formula>$P$5&lt;G$204</formula>
    </cfRule>
  </conditionalFormatting>
  <conditionalFormatting sqref="G213:AK214">
    <cfRule type="expression" dxfId="148" priority="198" stopIfTrue="1">
      <formula>G$213=""</formula>
    </cfRule>
    <cfRule type="expression" dxfId="147" priority="199" stopIfTrue="1">
      <formula>G$213&lt;$H$5</formula>
    </cfRule>
    <cfRule type="expression" dxfId="146" priority="1029" stopIfTrue="1">
      <formula>$P$5&lt;G$213</formula>
    </cfRule>
  </conditionalFormatting>
  <conditionalFormatting sqref="G222:AK223">
    <cfRule type="expression" dxfId="145" priority="193" stopIfTrue="1">
      <formula>G$222=""</formula>
    </cfRule>
    <cfRule type="expression" dxfId="144" priority="194" stopIfTrue="1">
      <formula>G$222&lt;$H$5</formula>
    </cfRule>
    <cfRule type="expression" dxfId="143" priority="1032" stopIfTrue="1">
      <formula>$P$5&lt;G$222</formula>
    </cfRule>
  </conditionalFormatting>
  <conditionalFormatting sqref="G231:AK232">
    <cfRule type="expression" dxfId="142" priority="188" stopIfTrue="1">
      <formula>G$231=""</formula>
    </cfRule>
    <cfRule type="expression" dxfId="141" priority="189" stopIfTrue="1">
      <formula>G$231&lt;$H$5</formula>
    </cfRule>
    <cfRule type="expression" dxfId="140" priority="1035" stopIfTrue="1">
      <formula>$P$5&lt;G$231</formula>
    </cfRule>
  </conditionalFormatting>
  <conditionalFormatting sqref="G240:AK241">
    <cfRule type="expression" dxfId="139" priority="183" stopIfTrue="1">
      <formula>G$240=""</formula>
    </cfRule>
    <cfRule type="expression" dxfId="138" priority="184" stopIfTrue="1">
      <formula>G$240&lt;$H$5</formula>
    </cfRule>
    <cfRule type="expression" dxfId="137" priority="1038" stopIfTrue="1">
      <formula>$P$5&lt;G$240</formula>
    </cfRule>
  </conditionalFormatting>
  <conditionalFormatting sqref="G249:AK250">
    <cfRule type="expression" dxfId="136" priority="178" stopIfTrue="1">
      <formula>G$249=""</formula>
    </cfRule>
    <cfRule type="expression" dxfId="135" priority="179" stopIfTrue="1">
      <formula>G$249&lt;$H$5</formula>
    </cfRule>
    <cfRule type="expression" dxfId="134" priority="1041" stopIfTrue="1">
      <formula>$P$5&lt;G$249</formula>
    </cfRule>
  </conditionalFormatting>
  <conditionalFormatting sqref="G258:AK259">
    <cfRule type="expression" dxfId="133" priority="173" stopIfTrue="1">
      <formula>G$258=""</formula>
    </cfRule>
    <cfRule type="expression" dxfId="132" priority="174" stopIfTrue="1">
      <formula>G$258&lt;$H$5</formula>
    </cfRule>
    <cfRule type="expression" dxfId="131" priority="1044" stopIfTrue="1">
      <formula>$P$5&lt;G$258</formula>
    </cfRule>
  </conditionalFormatting>
  <conditionalFormatting sqref="G267:AK268">
    <cfRule type="expression" dxfId="130" priority="168" stopIfTrue="1">
      <formula>G$267=""</formula>
    </cfRule>
    <cfRule type="expression" dxfId="129" priority="169" stopIfTrue="1">
      <formula>G$267&lt;$H$5</formula>
    </cfRule>
    <cfRule type="expression" dxfId="128" priority="1047" stopIfTrue="1">
      <formula>$P$5&lt;G$267</formula>
    </cfRule>
  </conditionalFormatting>
  <conditionalFormatting sqref="G276:AK277">
    <cfRule type="expression" dxfId="127" priority="163" stopIfTrue="1">
      <formula>G$276=""</formula>
    </cfRule>
    <cfRule type="expression" dxfId="126" priority="164" stopIfTrue="1">
      <formula>G$276&lt;$H$5</formula>
    </cfRule>
    <cfRule type="expression" dxfId="125" priority="1050" stopIfTrue="1">
      <formula>$P$5&lt;G$276</formula>
    </cfRule>
  </conditionalFormatting>
  <conditionalFormatting sqref="G285:AK286">
    <cfRule type="expression" dxfId="124" priority="158" stopIfTrue="1">
      <formula>G$285=""</formula>
    </cfRule>
    <cfRule type="expression" dxfId="123" priority="159" stopIfTrue="1">
      <formula>G$285&lt;$H$5</formula>
    </cfRule>
    <cfRule type="expression" dxfId="122" priority="1053" stopIfTrue="1">
      <formula>$P$5&lt;G$285</formula>
    </cfRule>
  </conditionalFormatting>
  <conditionalFormatting sqref="G294:AK295">
    <cfRule type="expression" dxfId="121" priority="153" stopIfTrue="1">
      <formula>G$294=""</formula>
    </cfRule>
    <cfRule type="expression" dxfId="120" priority="154" stopIfTrue="1">
      <formula>G$294&lt;$H$5</formula>
    </cfRule>
    <cfRule type="expression" dxfId="119" priority="1056" stopIfTrue="1">
      <formula>$P$5&lt;G$294</formula>
    </cfRule>
  </conditionalFormatting>
  <conditionalFormatting sqref="G303:AK304">
    <cfRule type="expression" dxfId="118" priority="148" stopIfTrue="1">
      <formula>G$303=""</formula>
    </cfRule>
    <cfRule type="expression" dxfId="117" priority="149" stopIfTrue="1">
      <formula>G$303&lt;$H$5</formula>
    </cfRule>
    <cfRule type="expression" dxfId="116" priority="1059" stopIfTrue="1">
      <formula>$P$5&lt;G$303</formula>
    </cfRule>
  </conditionalFormatting>
  <conditionalFormatting sqref="G312:AK313">
    <cfRule type="expression" dxfId="115" priority="143" stopIfTrue="1">
      <formula>G$312=""</formula>
    </cfRule>
    <cfRule type="expression" dxfId="114" priority="144" stopIfTrue="1">
      <formula>G$312&lt;$H$5</formula>
    </cfRule>
    <cfRule type="expression" dxfId="113" priority="1062" stopIfTrue="1">
      <formula>$P$5&lt;G$312</formula>
    </cfRule>
  </conditionalFormatting>
  <conditionalFormatting sqref="G321:AK322">
    <cfRule type="expression" dxfId="112" priority="138" stopIfTrue="1">
      <formula>G$321=""</formula>
    </cfRule>
    <cfRule type="expression" dxfId="111" priority="139" stopIfTrue="1">
      <formula>G$321&lt;$H$5</formula>
    </cfRule>
    <cfRule type="expression" dxfId="110" priority="1065" stopIfTrue="1">
      <formula>$P$5&lt;G$321</formula>
    </cfRule>
  </conditionalFormatting>
  <conditionalFormatting sqref="G330:AK331">
    <cfRule type="expression" dxfId="109" priority="133" stopIfTrue="1">
      <formula>G$330=""</formula>
    </cfRule>
    <cfRule type="expression" dxfId="108" priority="134" stopIfTrue="1">
      <formula>G$330&lt;$H$5</formula>
    </cfRule>
    <cfRule type="expression" dxfId="107" priority="1068" stopIfTrue="1">
      <formula>$P$5&lt;G$330</formula>
    </cfRule>
  </conditionalFormatting>
  <conditionalFormatting sqref="I9:V9">
    <cfRule type="expression" dxfId="106" priority="128">
      <formula>$U$9="×"</formula>
    </cfRule>
  </conditionalFormatting>
  <conditionalFormatting sqref="I10:V10">
    <cfRule type="expression" dxfId="105" priority="127">
      <formula>$U$9="〇"</formula>
    </cfRule>
  </conditionalFormatting>
  <conditionalFormatting sqref="G26:AK30">
    <cfRule type="expression" dxfId="104" priority="103" stopIfTrue="1">
      <formula>G$15=""</formula>
    </cfRule>
    <cfRule type="expression" dxfId="103" priority="104" stopIfTrue="1">
      <formula>G$15&lt;$H$5</formula>
    </cfRule>
    <cfRule type="expression" dxfId="102" priority="105" stopIfTrue="1">
      <formula>$P$5&lt;G$15</formula>
    </cfRule>
  </conditionalFormatting>
  <conditionalFormatting sqref="G35:AK39">
    <cfRule type="expression" dxfId="101" priority="100" stopIfTrue="1">
      <formula>G$15=""</formula>
    </cfRule>
    <cfRule type="expression" dxfId="100" priority="101" stopIfTrue="1">
      <formula>G$15&lt;$H$5</formula>
    </cfRule>
    <cfRule type="expression" dxfId="99" priority="102" stopIfTrue="1">
      <formula>$P$5&lt;G$15</formula>
    </cfRule>
  </conditionalFormatting>
  <conditionalFormatting sqref="G44:AK48">
    <cfRule type="expression" dxfId="98" priority="97" stopIfTrue="1">
      <formula>G$15=""</formula>
    </cfRule>
    <cfRule type="expression" dxfId="97" priority="98" stopIfTrue="1">
      <formula>G$15&lt;$H$5</formula>
    </cfRule>
    <cfRule type="expression" dxfId="96" priority="99" stopIfTrue="1">
      <formula>$P$5&lt;G$15</formula>
    </cfRule>
  </conditionalFormatting>
  <conditionalFormatting sqref="G53:AK57">
    <cfRule type="expression" dxfId="95" priority="94" stopIfTrue="1">
      <formula>G$15=""</formula>
    </cfRule>
    <cfRule type="expression" dxfId="94" priority="95" stopIfTrue="1">
      <formula>G$15&lt;$H$5</formula>
    </cfRule>
    <cfRule type="expression" dxfId="93" priority="96" stopIfTrue="1">
      <formula>$P$5&lt;G$15</formula>
    </cfRule>
  </conditionalFormatting>
  <conditionalFormatting sqref="G62:AK66">
    <cfRule type="expression" dxfId="92" priority="91" stopIfTrue="1">
      <formula>G$15=""</formula>
    </cfRule>
    <cfRule type="expression" dxfId="91" priority="92" stopIfTrue="1">
      <formula>G$15&lt;$H$5</formula>
    </cfRule>
    <cfRule type="expression" dxfId="90" priority="93" stopIfTrue="1">
      <formula>$P$5&lt;G$15</formula>
    </cfRule>
  </conditionalFormatting>
  <conditionalFormatting sqref="G71:AK75">
    <cfRule type="expression" dxfId="89" priority="88" stopIfTrue="1">
      <formula>G$15=""</formula>
    </cfRule>
    <cfRule type="expression" dxfId="88" priority="89" stopIfTrue="1">
      <formula>G$15&lt;$H$5</formula>
    </cfRule>
    <cfRule type="expression" dxfId="87" priority="90" stopIfTrue="1">
      <formula>$P$5&lt;G$15</formula>
    </cfRule>
  </conditionalFormatting>
  <conditionalFormatting sqref="G80:AK84">
    <cfRule type="expression" dxfId="86" priority="85" stopIfTrue="1">
      <formula>G$15=""</formula>
    </cfRule>
    <cfRule type="expression" dxfId="85" priority="86" stopIfTrue="1">
      <formula>G$15&lt;$H$5</formula>
    </cfRule>
    <cfRule type="expression" dxfId="84" priority="87" stopIfTrue="1">
      <formula>$P$5&lt;G$15</formula>
    </cfRule>
  </conditionalFormatting>
  <conditionalFormatting sqref="G89:AK93">
    <cfRule type="expression" dxfId="83" priority="82" stopIfTrue="1">
      <formula>G$15=""</formula>
    </cfRule>
    <cfRule type="expression" dxfId="82" priority="83" stopIfTrue="1">
      <formula>G$15&lt;$H$5</formula>
    </cfRule>
    <cfRule type="expression" dxfId="81" priority="84" stopIfTrue="1">
      <formula>$P$5&lt;G$15</formula>
    </cfRule>
  </conditionalFormatting>
  <conditionalFormatting sqref="G98:AK102">
    <cfRule type="expression" dxfId="80" priority="79" stopIfTrue="1">
      <formula>G$15=""</formula>
    </cfRule>
    <cfRule type="expression" dxfId="79" priority="80" stopIfTrue="1">
      <formula>G$15&lt;$H$5</formula>
    </cfRule>
    <cfRule type="expression" dxfId="78" priority="81" stopIfTrue="1">
      <formula>$P$5&lt;G$15</formula>
    </cfRule>
  </conditionalFormatting>
  <conditionalFormatting sqref="G107:AK111">
    <cfRule type="expression" dxfId="77" priority="76" stopIfTrue="1">
      <formula>G$15=""</formula>
    </cfRule>
    <cfRule type="expression" dxfId="76" priority="77" stopIfTrue="1">
      <formula>G$15&lt;$H$5</formula>
    </cfRule>
    <cfRule type="expression" dxfId="75" priority="78" stopIfTrue="1">
      <formula>$P$5&lt;G$15</formula>
    </cfRule>
  </conditionalFormatting>
  <conditionalFormatting sqref="G116:AK120">
    <cfRule type="expression" dxfId="74" priority="73" stopIfTrue="1">
      <formula>G$15=""</formula>
    </cfRule>
    <cfRule type="expression" dxfId="73" priority="74" stopIfTrue="1">
      <formula>G$15&lt;$H$5</formula>
    </cfRule>
    <cfRule type="expression" dxfId="72" priority="75" stopIfTrue="1">
      <formula>$P$5&lt;G$15</formula>
    </cfRule>
  </conditionalFormatting>
  <conditionalFormatting sqref="G125:AK129">
    <cfRule type="expression" dxfId="71" priority="70" stopIfTrue="1">
      <formula>G$15=""</formula>
    </cfRule>
    <cfRule type="expression" dxfId="70" priority="71" stopIfTrue="1">
      <formula>G$15&lt;$H$5</formula>
    </cfRule>
    <cfRule type="expression" dxfId="69" priority="72" stopIfTrue="1">
      <formula>$P$5&lt;G$15</formula>
    </cfRule>
  </conditionalFormatting>
  <conditionalFormatting sqref="G134:AK138">
    <cfRule type="expression" dxfId="68" priority="67" stopIfTrue="1">
      <formula>G$15=""</formula>
    </cfRule>
    <cfRule type="expression" dxfId="67" priority="68" stopIfTrue="1">
      <formula>G$15&lt;$H$5</formula>
    </cfRule>
    <cfRule type="expression" dxfId="66" priority="69" stopIfTrue="1">
      <formula>$P$5&lt;G$15</formula>
    </cfRule>
  </conditionalFormatting>
  <conditionalFormatting sqref="G143:AK147">
    <cfRule type="expression" dxfId="65" priority="64" stopIfTrue="1">
      <formula>G$15=""</formula>
    </cfRule>
    <cfRule type="expression" dxfId="64" priority="65" stopIfTrue="1">
      <formula>G$15&lt;$H$5</formula>
    </cfRule>
    <cfRule type="expression" dxfId="63" priority="66" stopIfTrue="1">
      <formula>$P$5&lt;G$15</formula>
    </cfRule>
  </conditionalFormatting>
  <conditionalFormatting sqref="G152:AK156">
    <cfRule type="expression" dxfId="62" priority="61" stopIfTrue="1">
      <formula>G$15=""</formula>
    </cfRule>
    <cfRule type="expression" dxfId="61" priority="62" stopIfTrue="1">
      <formula>G$15&lt;$H$5</formula>
    </cfRule>
    <cfRule type="expression" dxfId="60" priority="63" stopIfTrue="1">
      <formula>$P$5&lt;G$15</formula>
    </cfRule>
  </conditionalFormatting>
  <conditionalFormatting sqref="G161:AK165">
    <cfRule type="expression" dxfId="59" priority="58" stopIfTrue="1">
      <formula>G$15=""</formula>
    </cfRule>
    <cfRule type="expression" dxfId="58" priority="59" stopIfTrue="1">
      <formula>G$15&lt;$H$5</formula>
    </cfRule>
    <cfRule type="expression" dxfId="57" priority="60" stopIfTrue="1">
      <formula>$P$5&lt;G$15</formula>
    </cfRule>
  </conditionalFormatting>
  <conditionalFormatting sqref="G170:AK174">
    <cfRule type="expression" dxfId="56" priority="55" stopIfTrue="1">
      <formula>G$15=""</formula>
    </cfRule>
    <cfRule type="expression" dxfId="55" priority="56" stopIfTrue="1">
      <formula>G$15&lt;$H$5</formula>
    </cfRule>
    <cfRule type="expression" dxfId="54" priority="57" stopIfTrue="1">
      <formula>$P$5&lt;G$15</formula>
    </cfRule>
  </conditionalFormatting>
  <conditionalFormatting sqref="G179:AK183">
    <cfRule type="expression" dxfId="53" priority="52" stopIfTrue="1">
      <formula>G$15=""</formula>
    </cfRule>
    <cfRule type="expression" dxfId="52" priority="53" stopIfTrue="1">
      <formula>G$15&lt;$H$5</formula>
    </cfRule>
    <cfRule type="expression" dxfId="51" priority="54" stopIfTrue="1">
      <formula>$P$5&lt;G$15</formula>
    </cfRule>
  </conditionalFormatting>
  <conditionalFormatting sqref="G188:AK192">
    <cfRule type="expression" dxfId="50" priority="49" stopIfTrue="1">
      <formula>G$15=""</formula>
    </cfRule>
    <cfRule type="expression" dxfId="49" priority="50" stopIfTrue="1">
      <formula>G$15&lt;$H$5</formula>
    </cfRule>
    <cfRule type="expression" dxfId="48" priority="51" stopIfTrue="1">
      <formula>$P$5&lt;G$15</formula>
    </cfRule>
  </conditionalFormatting>
  <conditionalFormatting sqref="G197:AK201">
    <cfRule type="expression" dxfId="47" priority="46" stopIfTrue="1">
      <formula>G$15=""</formula>
    </cfRule>
    <cfRule type="expression" dxfId="46" priority="47" stopIfTrue="1">
      <formula>G$15&lt;$H$5</formula>
    </cfRule>
    <cfRule type="expression" dxfId="45" priority="48" stopIfTrue="1">
      <formula>$P$5&lt;G$15</formula>
    </cfRule>
  </conditionalFormatting>
  <conditionalFormatting sqref="G206:AK210">
    <cfRule type="expression" dxfId="44" priority="43" stopIfTrue="1">
      <formula>G$15=""</formula>
    </cfRule>
    <cfRule type="expression" dxfId="43" priority="44" stopIfTrue="1">
      <formula>G$15&lt;$H$5</formula>
    </cfRule>
    <cfRule type="expression" dxfId="42" priority="45" stopIfTrue="1">
      <formula>$P$5&lt;G$15</formula>
    </cfRule>
  </conditionalFormatting>
  <conditionalFormatting sqref="G215:AK219">
    <cfRule type="expression" dxfId="41" priority="40" stopIfTrue="1">
      <formula>G$15=""</formula>
    </cfRule>
    <cfRule type="expression" dxfId="40" priority="41" stopIfTrue="1">
      <formula>G$15&lt;$H$5</formula>
    </cfRule>
    <cfRule type="expression" dxfId="39" priority="42" stopIfTrue="1">
      <formula>$P$5&lt;G$15</formula>
    </cfRule>
  </conditionalFormatting>
  <conditionalFormatting sqref="G224:AK228">
    <cfRule type="expression" dxfId="38" priority="37" stopIfTrue="1">
      <formula>G$15=""</formula>
    </cfRule>
    <cfRule type="expression" dxfId="37" priority="38" stopIfTrue="1">
      <formula>G$15&lt;$H$5</formula>
    </cfRule>
    <cfRule type="expression" dxfId="36" priority="39" stopIfTrue="1">
      <formula>$P$5&lt;G$15</formula>
    </cfRule>
  </conditionalFormatting>
  <conditionalFormatting sqref="G233:AK237">
    <cfRule type="expression" dxfId="35" priority="34" stopIfTrue="1">
      <formula>G$15=""</formula>
    </cfRule>
    <cfRule type="expression" dxfId="34" priority="35" stopIfTrue="1">
      <formula>G$15&lt;$H$5</formula>
    </cfRule>
    <cfRule type="expression" dxfId="33" priority="36" stopIfTrue="1">
      <formula>$P$5&lt;G$15</formula>
    </cfRule>
  </conditionalFormatting>
  <conditionalFormatting sqref="G242:AK246">
    <cfRule type="expression" dxfId="32" priority="31" stopIfTrue="1">
      <formula>G$15=""</formula>
    </cfRule>
    <cfRule type="expression" dxfId="31" priority="32" stopIfTrue="1">
      <formula>G$15&lt;$H$5</formula>
    </cfRule>
    <cfRule type="expression" dxfId="30" priority="33" stopIfTrue="1">
      <formula>$P$5&lt;G$15</formula>
    </cfRule>
  </conditionalFormatting>
  <conditionalFormatting sqref="G251:AK255">
    <cfRule type="expression" dxfId="29" priority="28" stopIfTrue="1">
      <formula>G$15=""</formula>
    </cfRule>
    <cfRule type="expression" dxfId="28" priority="29" stopIfTrue="1">
      <formula>G$15&lt;$H$5</formula>
    </cfRule>
    <cfRule type="expression" dxfId="27" priority="30" stopIfTrue="1">
      <formula>$P$5&lt;G$15</formula>
    </cfRule>
  </conditionalFormatting>
  <conditionalFormatting sqref="G260:AK264">
    <cfRule type="expression" dxfId="26" priority="25" stopIfTrue="1">
      <formula>G$15=""</formula>
    </cfRule>
    <cfRule type="expression" dxfId="25" priority="26" stopIfTrue="1">
      <formula>G$15&lt;$H$5</formula>
    </cfRule>
    <cfRule type="expression" dxfId="24" priority="27" stopIfTrue="1">
      <formula>$P$5&lt;G$15</formula>
    </cfRule>
  </conditionalFormatting>
  <conditionalFormatting sqref="G269:AK273">
    <cfRule type="expression" dxfId="23" priority="22" stopIfTrue="1">
      <formula>G$15=""</formula>
    </cfRule>
    <cfRule type="expression" dxfId="22" priority="23" stopIfTrue="1">
      <formula>G$15&lt;$H$5</formula>
    </cfRule>
    <cfRule type="expression" dxfId="21" priority="24" stopIfTrue="1">
      <formula>$P$5&lt;G$15</formula>
    </cfRule>
  </conditionalFormatting>
  <conditionalFormatting sqref="G278:AK282">
    <cfRule type="expression" dxfId="20" priority="19" stopIfTrue="1">
      <formula>G$15=""</formula>
    </cfRule>
    <cfRule type="expression" dxfId="19" priority="20" stopIfTrue="1">
      <formula>G$15&lt;$H$5</formula>
    </cfRule>
    <cfRule type="expression" dxfId="18" priority="21" stopIfTrue="1">
      <formula>$P$5&lt;G$15</formula>
    </cfRule>
  </conditionalFormatting>
  <conditionalFormatting sqref="G287:AK291">
    <cfRule type="expression" dxfId="17" priority="16" stopIfTrue="1">
      <formula>G$15=""</formula>
    </cfRule>
    <cfRule type="expression" dxfId="16" priority="17" stopIfTrue="1">
      <formula>G$15&lt;$H$5</formula>
    </cfRule>
    <cfRule type="expression" dxfId="15" priority="18" stopIfTrue="1">
      <formula>$P$5&lt;G$15</formula>
    </cfRule>
  </conditionalFormatting>
  <conditionalFormatting sqref="G296:AK300">
    <cfRule type="expression" dxfId="14" priority="13" stopIfTrue="1">
      <formula>G$15=""</formula>
    </cfRule>
    <cfRule type="expression" dxfId="13" priority="14" stopIfTrue="1">
      <formula>G$15&lt;$H$5</formula>
    </cfRule>
    <cfRule type="expression" dxfId="12" priority="15" stopIfTrue="1">
      <formula>$P$5&lt;G$15</formula>
    </cfRule>
  </conditionalFormatting>
  <conditionalFormatting sqref="G305:AK309">
    <cfRule type="expression" dxfId="11" priority="10" stopIfTrue="1">
      <formula>G$15=""</formula>
    </cfRule>
    <cfRule type="expression" dxfId="10" priority="11" stopIfTrue="1">
      <formula>G$15&lt;$H$5</formula>
    </cfRule>
    <cfRule type="expression" dxfId="9" priority="12" stopIfTrue="1">
      <formula>$P$5&lt;G$15</formula>
    </cfRule>
  </conditionalFormatting>
  <conditionalFormatting sqref="G314:AK318">
    <cfRule type="expression" dxfId="8" priority="7" stopIfTrue="1">
      <formula>G$15=""</formula>
    </cfRule>
    <cfRule type="expression" dxfId="7" priority="8" stopIfTrue="1">
      <formula>G$15&lt;$H$5</formula>
    </cfRule>
    <cfRule type="expression" dxfId="6" priority="9" stopIfTrue="1">
      <formula>$P$5&lt;G$15</formula>
    </cfRule>
  </conditionalFormatting>
  <conditionalFormatting sqref="G323:AK327">
    <cfRule type="expression" dxfId="5" priority="4" stopIfTrue="1">
      <formula>G$15=""</formula>
    </cfRule>
    <cfRule type="expression" dxfId="4" priority="5" stopIfTrue="1">
      <formula>G$15&lt;$H$5</formula>
    </cfRule>
    <cfRule type="expression" dxfId="3" priority="6" stopIfTrue="1">
      <formula>$P$5&lt;G$15</formula>
    </cfRule>
  </conditionalFormatting>
  <conditionalFormatting sqref="G332:AK336">
    <cfRule type="expression" dxfId="2" priority="1" stopIfTrue="1">
      <formula>G$15=""</formula>
    </cfRule>
    <cfRule type="expression" dxfId="1" priority="2" stopIfTrue="1">
      <formula>G$15&lt;$H$5</formula>
    </cfRule>
    <cfRule type="expression" dxfId="0" priority="3" stopIfTrue="1">
      <formula>$P$5&lt;G$15</formula>
    </cfRule>
  </conditionalFormatting>
  <dataValidations count="4">
    <dataValidation type="list" allowBlank="1" showInputMessage="1" showErrorMessage="1" sqref="G21:AK21 G327:AK327 G30:AK30 G39:AK39 G48:AK48 G57:AK57 G66:AK66 G75:AK75 G84:AK84 G93:AK93 G102:AK102 G111:AK111 G120:AK120 G129:AK129 G138:AK138 G147:AK147 G156:AK156 G165:AK165 G174:AK174 G183:AK183 G192:AK192 G201:AK201 G210:AK210 G219:AK219 G228:AK228 G237:AK237 G246:AK246 G255:AK255 G264:AK264 G273:AK273 G282:AK282 G291:AK291 G300:AK300 G309:AK309 G318:AK318 G336:AK336">
      <formula1>"指定,振替,開始,完成"</formula1>
    </dataValidation>
    <dataValidation type="list" allowBlank="1" showInputMessage="1" showErrorMessage="1" sqref="G38:AK38 G326:AK326 G20:AK20 G29:AK29 G47:AK47 G56:AK56 G65:AK65 G74:AK74 G83:AK83 G92:AK92 G101:AK101 G110:AK110 G119:AK119 G128:AK128 G137:AK137 G146:AK146 G155:AK155 G164:AK164 G173:AK173 G182:AK182 G191:AK191 G200:AK200 G209:AK209 G218:AK218 G227:AK227 G236:AK236 G245:AK245 G254:AK254 G263:AK263 G272:AK272 G281:AK281 G290:AK290 G299:AK299 G308:AK308 G317:AK317 G335:AK335">
      <formula1>"●"</formula1>
    </dataValidation>
    <dataValidation type="list" allowBlank="1" showInputMessage="1" showErrorMessage="1" sqref="G17:AK17 G19:AK19 G35:AK35 G26:AK26 G28:AK28 G37:AK37 G44:AK44 G46:AK46 G53:AK53 G55:AK55 G62:AK62 G64:AK64 G71:AK71 G73:AK73 G80:AK80 G82:AK82 G89:AK89 G91:AK91 G98:AK98 G100:AK100 G107:AK107 G109:AK109 G116:AK116 G118:AK118 G125:AK125 G127:AK127 G134:AK134 G136:AK136 G143:AK143 G145:AK145 G152:AK152 G154:AK154 G161:AK161 G163:AK163 G170:AK170 G172:AK172 G179:AK179 G181:AK181 G188:AK188 G190:AK190 G197:AK197 G199:AK199 G206:AK206 G208:AK208 G215:AK215 G217:AK217 G224:AK224 G226:AK226 G233:AK233 G235:AK235 G242:AK242 G244:AK244 G251:AK251 G253:AK253 G260:AK260 G262:AK262 G269:AK269 G271:AK271 G278:AK278 G280:AK280 G287:AK287 G289:AK289 G296:AK296 G298:AK298 G305:AK305 G307:AK307 G314:AK314 G316:AK316 G323:AK323 G325:AK325 G332:AK332 G334:AK334">
      <formula1>"夏,年,製,〇"</formula1>
    </dataValidation>
    <dataValidation type="list" allowBlank="1" showInputMessage="1" showErrorMessage="1" sqref="G18:AK18 G27:AK27 G36:AK36 G45:AK45 G54:AK54 G63:AK63 G72:AK72 G81:AK81 G90:AK90 G99:AK99 G108:AK108 G117:AK117 G126:AK126 G135:AK135 G144:AK144 G153:AK153 G162:AK162 G171:AK171 G180:AK180 G189:AK189 G198:AK198 G207:AK207 G216:AK216 G225:AK225 G234:AK234 G243:AK243 G252:AK252 G261:AK261 G270:AK270 G279:AK279 G288:AK288 G297:AK297 G306:AK306 G315:AK315 G324:AK324 G333:AK333">
      <formula1>"〇"</formula1>
    </dataValidation>
  </dataValidations>
  <pageMargins left="0.70866141732283472" right="0.31496062992125984" top="0.15748031496062992" bottom="0.15748031496062992" header="0.31496062992125984" footer="0.31496062992125984"/>
  <pageSetup paperSize="8" scale="71" orientation="landscape" r:id="rId1"/>
  <headerFooter>
    <oddHeader>&amp;R
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49"/>
  <sheetViews>
    <sheetView topLeftCell="A25" zoomScale="85" zoomScaleNormal="85" zoomScalePageLayoutView="85" workbookViewId="0">
      <selection activeCell="R41" sqref="R41:S41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1" spans="1:36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4" x14ac:dyDescent="0.4">
      <c r="A2" s="6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">
      <c r="B4" s="171" t="s">
        <v>9</v>
      </c>
      <c r="C4" s="172"/>
      <c r="D4" s="17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2"/>
      <c r="T4" s="163" t="s">
        <v>13</v>
      </c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I4" s="54"/>
      <c r="AJ4" s="54" t="s">
        <v>49</v>
      </c>
    </row>
    <row r="5" spans="1:36" x14ac:dyDescent="0.4">
      <c r="B5" s="171" t="s">
        <v>10</v>
      </c>
      <c r="C5" s="172"/>
      <c r="D5" s="207">
        <v>45756</v>
      </c>
      <c r="E5" s="208"/>
      <c r="F5" s="208"/>
      <c r="G5" s="208"/>
      <c r="H5" s="208"/>
      <c r="I5" s="209"/>
      <c r="J5" s="171" t="s">
        <v>43</v>
      </c>
      <c r="K5" s="172"/>
      <c r="L5" s="207">
        <v>45859</v>
      </c>
      <c r="M5" s="208"/>
      <c r="N5" s="208"/>
      <c r="O5" s="208"/>
      <c r="P5" s="208"/>
      <c r="Q5" s="208"/>
      <c r="R5" s="209"/>
      <c r="T5" s="163" t="s">
        <v>14</v>
      </c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I5" s="67" t="s">
        <v>68</v>
      </c>
      <c r="AJ5" s="54" t="s">
        <v>50</v>
      </c>
    </row>
    <row r="6" spans="1:36" x14ac:dyDescent="0.4">
      <c r="B6" s="163" t="s">
        <v>41</v>
      </c>
      <c r="C6" s="163"/>
      <c r="D6" s="177">
        <v>45829</v>
      </c>
      <c r="E6" s="163"/>
      <c r="F6" s="163"/>
      <c r="G6" s="163"/>
      <c r="H6" s="163"/>
      <c r="I6" s="163" t="s">
        <v>44</v>
      </c>
      <c r="J6" s="163"/>
      <c r="K6" s="163"/>
      <c r="L6" s="163"/>
      <c r="M6" s="177">
        <v>45919</v>
      </c>
      <c r="N6" s="177"/>
      <c r="O6" s="177"/>
      <c r="P6" s="177"/>
      <c r="Q6" s="177"/>
      <c r="R6" s="177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69"/>
      <c r="AJ6" s="70"/>
    </row>
    <row r="7" spans="1:36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6" ht="19.5" thickBot="1" x14ac:dyDescent="0.45">
      <c r="A8" t="s">
        <v>96</v>
      </c>
      <c r="C8" s="6" t="s">
        <v>19</v>
      </c>
    </row>
    <row r="9" spans="1:36" x14ac:dyDescent="0.4">
      <c r="A9" s="178"/>
      <c r="B9" s="179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203" t="s">
        <v>16</v>
      </c>
      <c r="AI9" s="192" t="s">
        <v>11</v>
      </c>
      <c r="AJ9" s="184" t="s">
        <v>28</v>
      </c>
    </row>
    <row r="10" spans="1:36" ht="19.5" thickBot="1" x14ac:dyDescent="0.45">
      <c r="A10" s="199"/>
      <c r="B10" s="200"/>
      <c r="C10" s="10" t="s">
        <v>65</v>
      </c>
      <c r="D10" s="10" t="s">
        <v>4</v>
      </c>
      <c r="E10" s="10" t="s">
        <v>5</v>
      </c>
      <c r="F10" s="10" t="s">
        <v>6</v>
      </c>
      <c r="G10" s="10" t="s">
        <v>0</v>
      </c>
      <c r="H10" s="10" t="s">
        <v>1</v>
      </c>
      <c r="I10" s="10" t="s">
        <v>2</v>
      </c>
      <c r="J10" s="10" t="s">
        <v>3</v>
      </c>
      <c r="K10" s="68" t="s">
        <v>4</v>
      </c>
      <c r="L10" s="59" t="s">
        <v>5</v>
      </c>
      <c r="M10" s="60" t="s">
        <v>6</v>
      </c>
      <c r="N10" s="68" t="s">
        <v>0</v>
      </c>
      <c r="O10" s="68" t="s">
        <v>1</v>
      </c>
      <c r="P10" s="68" t="s">
        <v>2</v>
      </c>
      <c r="Q10" s="68" t="s">
        <v>3</v>
      </c>
      <c r="R10" s="68" t="s">
        <v>4</v>
      </c>
      <c r="S10" s="59" t="s">
        <v>5</v>
      </c>
      <c r="T10" s="60" t="s">
        <v>6</v>
      </c>
      <c r="U10" s="68" t="s">
        <v>0</v>
      </c>
      <c r="V10" s="68" t="s">
        <v>1</v>
      </c>
      <c r="W10" s="68" t="s">
        <v>2</v>
      </c>
      <c r="X10" s="68" t="s">
        <v>3</v>
      </c>
      <c r="Y10" s="68" t="s">
        <v>4</v>
      </c>
      <c r="Z10" s="59" t="s">
        <v>5</v>
      </c>
      <c r="AA10" s="60" t="s">
        <v>6</v>
      </c>
      <c r="AB10" s="68" t="s">
        <v>0</v>
      </c>
      <c r="AC10" s="68" t="s">
        <v>1</v>
      </c>
      <c r="AD10" s="68" t="s">
        <v>2</v>
      </c>
      <c r="AE10" s="68" t="s">
        <v>3</v>
      </c>
      <c r="AF10" s="68" t="s">
        <v>4</v>
      </c>
      <c r="AG10" s="11"/>
      <c r="AH10" s="204"/>
      <c r="AI10" s="193"/>
      <c r="AJ10" s="197"/>
    </row>
    <row r="11" spans="1:36" ht="21.75" customHeight="1" thickBot="1" x14ac:dyDescent="0.45">
      <c r="A11" s="201" t="s">
        <v>7</v>
      </c>
      <c r="B11" s="16" t="s">
        <v>15</v>
      </c>
      <c r="C11" s="17"/>
      <c r="D11" s="17"/>
      <c r="E11" s="17"/>
      <c r="F11" s="17"/>
      <c r="G11" s="17"/>
      <c r="H11" s="17"/>
      <c r="I11" s="17"/>
      <c r="J11" s="17"/>
      <c r="K11" s="19" t="s">
        <v>12</v>
      </c>
      <c r="L11" s="19" t="s">
        <v>12</v>
      </c>
      <c r="M11" s="19" t="s">
        <v>12</v>
      </c>
      <c r="N11" s="19" t="s">
        <v>12</v>
      </c>
      <c r="O11" s="19" t="s">
        <v>12</v>
      </c>
      <c r="P11" s="19" t="s">
        <v>12</v>
      </c>
      <c r="Q11" s="19" t="s">
        <v>12</v>
      </c>
      <c r="R11" s="19" t="s">
        <v>12</v>
      </c>
      <c r="S11" s="19" t="s">
        <v>12</v>
      </c>
      <c r="T11" s="19" t="s">
        <v>12</v>
      </c>
      <c r="U11" s="19" t="s">
        <v>12</v>
      </c>
      <c r="V11" s="19" t="s">
        <v>12</v>
      </c>
      <c r="W11" s="19" t="s">
        <v>12</v>
      </c>
      <c r="X11" s="19" t="s">
        <v>12</v>
      </c>
      <c r="Y11" s="19" t="s">
        <v>12</v>
      </c>
      <c r="Z11" s="19" t="s">
        <v>12</v>
      </c>
      <c r="AA11" s="53" t="s">
        <v>12</v>
      </c>
      <c r="AB11" s="53" t="s">
        <v>12</v>
      </c>
      <c r="AC11" s="19" t="s">
        <v>12</v>
      </c>
      <c r="AD11" s="19" t="s">
        <v>12</v>
      </c>
      <c r="AE11" s="35" t="s">
        <v>12</v>
      </c>
      <c r="AF11" s="35" t="s">
        <v>12</v>
      </c>
      <c r="AG11" s="16"/>
      <c r="AH11" s="19">
        <f>COUNTIFS(C11:AG11,"〇")</f>
        <v>22</v>
      </c>
      <c r="AI11" s="194">
        <f>AH12/AH11</f>
        <v>0.31818181818181818</v>
      </c>
      <c r="AJ11" s="190" t="s">
        <v>47</v>
      </c>
    </row>
    <row r="12" spans="1:36" ht="20.25" thickTop="1" thickBot="1" x14ac:dyDescent="0.45">
      <c r="A12" s="202"/>
      <c r="B12" s="24" t="s">
        <v>18</v>
      </c>
      <c r="C12" s="25"/>
      <c r="D12" s="25"/>
      <c r="E12" s="25"/>
      <c r="F12" s="25"/>
      <c r="G12" s="25"/>
      <c r="H12" s="25"/>
      <c r="I12" s="25"/>
      <c r="J12" s="25"/>
      <c r="K12" s="71"/>
      <c r="L12" s="36" t="s">
        <v>25</v>
      </c>
      <c r="M12" s="27" t="s">
        <v>25</v>
      </c>
      <c r="N12" s="71"/>
      <c r="O12" s="71"/>
      <c r="P12" s="71"/>
      <c r="Q12" s="71"/>
      <c r="R12" s="71"/>
      <c r="S12" s="36" t="s">
        <v>25</v>
      </c>
      <c r="T12" s="27" t="s">
        <v>25</v>
      </c>
      <c r="U12" s="71"/>
      <c r="V12" s="71"/>
      <c r="W12" s="27"/>
      <c r="X12" s="36" t="s">
        <v>72</v>
      </c>
      <c r="Y12" s="27"/>
      <c r="Z12" s="36" t="s">
        <v>66</v>
      </c>
      <c r="AA12" s="27" t="s">
        <v>25</v>
      </c>
      <c r="AB12" s="27"/>
      <c r="AC12" s="27"/>
      <c r="AD12" s="27"/>
      <c r="AE12" s="36"/>
      <c r="AF12" s="36"/>
      <c r="AG12" s="24"/>
      <c r="AH12" s="27">
        <f>COUNTA(C12:AG12)</f>
        <v>7</v>
      </c>
      <c r="AI12" s="195"/>
      <c r="AJ12" s="191"/>
    </row>
    <row r="13" spans="1:36" ht="18.95" customHeight="1" thickTop="1" thickBot="1" x14ac:dyDescent="0.45">
      <c r="A13" s="202" t="s">
        <v>8</v>
      </c>
      <c r="B13" s="28" t="s">
        <v>15</v>
      </c>
      <c r="C13" s="29"/>
      <c r="D13" s="29"/>
      <c r="E13" s="29"/>
      <c r="F13" s="29"/>
      <c r="G13" s="29"/>
      <c r="H13" s="29"/>
      <c r="I13" s="29"/>
      <c r="J13" s="29"/>
      <c r="K13" s="31" t="s">
        <v>12</v>
      </c>
      <c r="L13" s="31" t="s">
        <v>12</v>
      </c>
      <c r="M13" s="31" t="s">
        <v>12</v>
      </c>
      <c r="N13" s="31" t="s">
        <v>12</v>
      </c>
      <c r="O13" s="31" t="s">
        <v>12</v>
      </c>
      <c r="P13" s="31" t="s">
        <v>12</v>
      </c>
      <c r="Q13" s="31" t="s">
        <v>12</v>
      </c>
      <c r="R13" s="31" t="s">
        <v>12</v>
      </c>
      <c r="S13" s="31" t="s">
        <v>12</v>
      </c>
      <c r="T13" s="31" t="s">
        <v>12</v>
      </c>
      <c r="U13" s="31" t="s">
        <v>12</v>
      </c>
      <c r="V13" s="31" t="s">
        <v>12</v>
      </c>
      <c r="W13" s="31" t="s">
        <v>12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7" t="s">
        <v>12</v>
      </c>
      <c r="AF13" s="37" t="s">
        <v>12</v>
      </c>
      <c r="AG13" s="28"/>
      <c r="AH13" s="31">
        <f>COUNTIFS(C13:AG13,"〇")</f>
        <v>22</v>
      </c>
      <c r="AI13" s="196">
        <f>AH14/AH13</f>
        <v>0.31818181818181818</v>
      </c>
      <c r="AJ13" s="191" t="s">
        <v>64</v>
      </c>
    </row>
    <row r="14" spans="1:36" ht="20.25" thickTop="1" thickBot="1" x14ac:dyDescent="0.45">
      <c r="A14" s="202"/>
      <c r="B14" s="20" t="s">
        <v>18</v>
      </c>
      <c r="C14" s="21"/>
      <c r="D14" s="21"/>
      <c r="E14" s="21"/>
      <c r="F14" s="21"/>
      <c r="G14" s="21"/>
      <c r="H14" s="21"/>
      <c r="I14" s="21"/>
      <c r="J14" s="21"/>
      <c r="K14" s="215"/>
      <c r="L14" s="36" t="s">
        <v>25</v>
      </c>
      <c r="M14" s="27" t="s">
        <v>25</v>
      </c>
      <c r="N14" s="215"/>
      <c r="O14" s="215"/>
      <c r="P14" s="215"/>
      <c r="Q14" s="215"/>
      <c r="R14" s="215"/>
      <c r="S14" s="36" t="s">
        <v>25</v>
      </c>
      <c r="T14" s="27" t="s">
        <v>25</v>
      </c>
      <c r="U14" s="215"/>
      <c r="V14" s="215"/>
      <c r="W14" s="36"/>
      <c r="X14" s="36" t="s">
        <v>66</v>
      </c>
      <c r="Y14" s="23"/>
      <c r="Z14" s="36" t="s">
        <v>66</v>
      </c>
      <c r="AA14" s="23" t="s">
        <v>25</v>
      </c>
      <c r="AB14" s="23"/>
      <c r="AC14" s="23"/>
      <c r="AD14" s="23"/>
      <c r="AE14" s="38"/>
      <c r="AF14" s="38"/>
      <c r="AG14" s="20"/>
      <c r="AH14" s="27">
        <f>COUNTA(C14:AG14)</f>
        <v>7</v>
      </c>
      <c r="AI14" s="195"/>
      <c r="AJ14" s="191"/>
    </row>
    <row r="15" spans="1:36" ht="40.5" thickTop="1" thickBot="1" x14ac:dyDescent="0.45">
      <c r="A15" s="49" t="s">
        <v>27</v>
      </c>
      <c r="B15" s="13"/>
      <c r="C15" s="47"/>
      <c r="D15" s="47"/>
      <c r="E15" s="47"/>
      <c r="F15" s="47"/>
      <c r="G15" s="47"/>
      <c r="H15" s="47"/>
      <c r="I15" s="47"/>
      <c r="J15" s="47"/>
      <c r="K15" s="51" t="s">
        <v>42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14"/>
      <c r="W15" s="14"/>
      <c r="X15" s="14"/>
      <c r="Y15" s="14"/>
      <c r="Z15" s="15" t="s">
        <v>67</v>
      </c>
      <c r="AA15" s="15" t="s">
        <v>24</v>
      </c>
      <c r="AB15" s="15"/>
      <c r="AC15" s="14"/>
      <c r="AD15" s="14"/>
      <c r="AE15" s="15"/>
      <c r="AF15" s="15"/>
      <c r="AG15" s="13"/>
      <c r="AH15" s="205"/>
      <c r="AI15" s="206"/>
      <c r="AJ15" s="52" t="s">
        <v>46</v>
      </c>
    </row>
    <row r="17" spans="1:36" ht="19.5" thickBot="1" x14ac:dyDescent="0.45">
      <c r="A17" t="s">
        <v>97</v>
      </c>
      <c r="C17" s="6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">
      <c r="A18" s="178"/>
      <c r="B18" s="179"/>
      <c r="C18" s="33">
        <v>1</v>
      </c>
      <c r="D18" s="33">
        <v>2</v>
      </c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3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8">
        <v>27</v>
      </c>
      <c r="AD18" s="8">
        <v>28</v>
      </c>
      <c r="AE18" s="8">
        <v>29</v>
      </c>
      <c r="AF18" s="8">
        <v>30</v>
      </c>
      <c r="AG18" s="9">
        <v>31</v>
      </c>
      <c r="AH18" s="203" t="s">
        <v>16</v>
      </c>
      <c r="AI18" s="192" t="s">
        <v>11</v>
      </c>
      <c r="AJ18" s="184" t="s">
        <v>28</v>
      </c>
    </row>
    <row r="19" spans="1:36" ht="19.5" thickBot="1" x14ac:dyDescent="0.45">
      <c r="A19" s="199"/>
      <c r="B19" s="200"/>
      <c r="C19" s="59" t="s">
        <v>69</v>
      </c>
      <c r="D19" s="60" t="s">
        <v>6</v>
      </c>
      <c r="E19" s="34" t="s">
        <v>0</v>
      </c>
      <c r="F19" s="34" t="s">
        <v>1</v>
      </c>
      <c r="G19" s="34" t="s">
        <v>2</v>
      </c>
      <c r="H19" s="34" t="s">
        <v>3</v>
      </c>
      <c r="I19" s="34" t="s">
        <v>4</v>
      </c>
      <c r="J19" s="59" t="s">
        <v>5</v>
      </c>
      <c r="K19" s="60" t="s">
        <v>6</v>
      </c>
      <c r="L19" s="34" t="s">
        <v>0</v>
      </c>
      <c r="M19" s="34" t="s">
        <v>1</v>
      </c>
      <c r="N19" s="34" t="s">
        <v>2</v>
      </c>
      <c r="O19" s="34" t="s">
        <v>3</v>
      </c>
      <c r="P19" s="34" t="s">
        <v>4</v>
      </c>
      <c r="Q19" s="59" t="s">
        <v>5</v>
      </c>
      <c r="R19" s="60" t="s">
        <v>6</v>
      </c>
      <c r="S19" s="34" t="s">
        <v>0</v>
      </c>
      <c r="T19" s="34" t="s">
        <v>1</v>
      </c>
      <c r="U19" s="34" t="s">
        <v>2</v>
      </c>
      <c r="V19" s="34" t="s">
        <v>3</v>
      </c>
      <c r="W19" s="34" t="s">
        <v>4</v>
      </c>
      <c r="X19" s="59" t="s">
        <v>5</v>
      </c>
      <c r="Y19" s="60" t="s">
        <v>6</v>
      </c>
      <c r="Z19" s="34" t="s">
        <v>0</v>
      </c>
      <c r="AA19" s="34" t="s">
        <v>1</v>
      </c>
      <c r="AB19" s="34" t="s">
        <v>2</v>
      </c>
      <c r="AC19" s="34" t="s">
        <v>3</v>
      </c>
      <c r="AD19" s="34" t="s">
        <v>4</v>
      </c>
      <c r="AE19" s="59" t="s">
        <v>5</v>
      </c>
      <c r="AF19" s="60" t="s">
        <v>6</v>
      </c>
      <c r="AG19" s="34" t="s">
        <v>0</v>
      </c>
      <c r="AH19" s="204"/>
      <c r="AI19" s="193"/>
      <c r="AJ19" s="198"/>
    </row>
    <row r="20" spans="1:36" ht="19.5" customHeight="1" thickBot="1" x14ac:dyDescent="0.45">
      <c r="A20" s="201" t="s">
        <v>7</v>
      </c>
      <c r="B20" s="16" t="s">
        <v>15</v>
      </c>
      <c r="C20" s="35" t="s">
        <v>12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3" t="s">
        <v>12</v>
      </c>
      <c r="P20" s="35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19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35" t="s">
        <v>12</v>
      </c>
      <c r="AG20" s="35" t="s">
        <v>12</v>
      </c>
      <c r="AH20" s="19">
        <f>COUNTIFS(C20:AG20,"〇")</f>
        <v>31</v>
      </c>
      <c r="AI20" s="194">
        <f>AH21/AH20</f>
        <v>0.29032258064516131</v>
      </c>
      <c r="AJ20" s="140" t="s">
        <v>100</v>
      </c>
    </row>
    <row r="21" spans="1:36" ht="20.25" thickTop="1" thickBot="1" x14ac:dyDescent="0.45">
      <c r="A21" s="202"/>
      <c r="B21" s="24" t="s">
        <v>18</v>
      </c>
      <c r="C21" s="36"/>
      <c r="D21" s="36" t="s">
        <v>66</v>
      </c>
      <c r="E21" s="36"/>
      <c r="F21" s="36" t="s">
        <v>12</v>
      </c>
      <c r="G21" s="36"/>
      <c r="H21" s="36"/>
      <c r="I21" s="36"/>
      <c r="J21" s="36" t="s">
        <v>25</v>
      </c>
      <c r="K21" s="36" t="s">
        <v>25</v>
      </c>
      <c r="L21" s="36"/>
      <c r="M21" s="36"/>
      <c r="N21" s="36"/>
      <c r="O21" s="55"/>
      <c r="P21" s="36"/>
      <c r="Q21" s="36"/>
      <c r="R21" s="36" t="s">
        <v>25</v>
      </c>
      <c r="S21" s="36"/>
      <c r="T21" s="36"/>
      <c r="U21" s="36" t="s">
        <v>51</v>
      </c>
      <c r="V21" s="36"/>
      <c r="W21" s="36"/>
      <c r="X21" s="36" t="s">
        <v>25</v>
      </c>
      <c r="Y21" s="36" t="s">
        <v>25</v>
      </c>
      <c r="Z21" s="36"/>
      <c r="AA21" s="27"/>
      <c r="AB21" s="27"/>
      <c r="AC21" s="27"/>
      <c r="AD21" s="27"/>
      <c r="AE21" s="27"/>
      <c r="AF21" s="36" t="s">
        <v>25</v>
      </c>
      <c r="AG21" s="36"/>
      <c r="AH21" s="27">
        <f>COUNTA(C21:AG21)</f>
        <v>9</v>
      </c>
      <c r="AI21" s="195"/>
      <c r="AJ21" s="141"/>
    </row>
    <row r="22" spans="1:36" ht="18.95" customHeight="1" thickTop="1" thickBot="1" x14ac:dyDescent="0.45">
      <c r="A22" s="202" t="s">
        <v>8</v>
      </c>
      <c r="B22" s="28" t="s">
        <v>15</v>
      </c>
      <c r="C22" s="37" t="s">
        <v>12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1" t="s">
        <v>12</v>
      </c>
      <c r="AB22" s="57" t="s">
        <v>52</v>
      </c>
      <c r="AC22" s="58" t="s">
        <v>52</v>
      </c>
      <c r="AD22" s="31" t="s">
        <v>12</v>
      </c>
      <c r="AE22" s="31" t="s">
        <v>12</v>
      </c>
      <c r="AF22" s="37" t="s">
        <v>12</v>
      </c>
      <c r="AG22" s="37" t="s">
        <v>12</v>
      </c>
      <c r="AH22" s="31">
        <f>COUNTIFS(C22:AG22,"〇")</f>
        <v>29</v>
      </c>
      <c r="AI22" s="196">
        <f>AH23/AH22</f>
        <v>0.31034482758620691</v>
      </c>
      <c r="AJ22" s="189" t="s">
        <v>64</v>
      </c>
    </row>
    <row r="23" spans="1:36" ht="20.25" thickTop="1" thickBot="1" x14ac:dyDescent="0.45">
      <c r="A23" s="202"/>
      <c r="B23" s="20" t="s">
        <v>18</v>
      </c>
      <c r="C23" s="38"/>
      <c r="D23" s="38" t="s">
        <v>66</v>
      </c>
      <c r="E23" s="38"/>
      <c r="F23" s="38"/>
      <c r="G23" s="38"/>
      <c r="H23" s="38"/>
      <c r="I23" s="38"/>
      <c r="J23" s="38" t="s">
        <v>25</v>
      </c>
      <c r="K23" s="38" t="s">
        <v>25</v>
      </c>
      <c r="L23" s="38"/>
      <c r="M23" s="38"/>
      <c r="N23" s="38"/>
      <c r="O23" s="38"/>
      <c r="P23" s="38"/>
      <c r="Q23" s="38"/>
      <c r="R23" s="38" t="s">
        <v>25</v>
      </c>
      <c r="S23" s="38"/>
      <c r="T23" s="38"/>
      <c r="U23" s="38" t="s">
        <v>25</v>
      </c>
      <c r="V23" s="38"/>
      <c r="W23" s="38"/>
      <c r="X23" s="38" t="s">
        <v>25</v>
      </c>
      <c r="Y23" s="38" t="s">
        <v>25</v>
      </c>
      <c r="Z23" s="38"/>
      <c r="AA23" s="23"/>
      <c r="AB23" s="22"/>
      <c r="AC23" s="22"/>
      <c r="AD23" s="23" t="s">
        <v>66</v>
      </c>
      <c r="AE23" s="23"/>
      <c r="AF23" s="38" t="s">
        <v>25</v>
      </c>
      <c r="AG23" s="38"/>
      <c r="AH23" s="27">
        <f>COUNTA(C23:AG23)</f>
        <v>9</v>
      </c>
      <c r="AI23" s="195"/>
      <c r="AJ23" s="141"/>
    </row>
    <row r="24" spans="1:36" ht="36" customHeight="1" thickTop="1" thickBot="1" x14ac:dyDescent="0.45">
      <c r="A24" s="12"/>
      <c r="B24" s="13"/>
      <c r="C24" s="15"/>
      <c r="D24" s="15" t="s">
        <v>24</v>
      </c>
      <c r="E24" s="15"/>
      <c r="F24" s="15"/>
      <c r="G24" s="15"/>
      <c r="H24" s="15"/>
      <c r="I24" s="15"/>
      <c r="J24" s="15" t="s">
        <v>24</v>
      </c>
      <c r="K24" s="15" t="s">
        <v>24</v>
      </c>
      <c r="L24" s="15"/>
      <c r="M24" s="15"/>
      <c r="N24" s="15"/>
      <c r="O24" s="15"/>
      <c r="P24" s="15"/>
      <c r="Q24" s="15"/>
      <c r="R24" s="15" t="s">
        <v>24</v>
      </c>
      <c r="S24" s="15"/>
      <c r="T24" s="15"/>
      <c r="U24" s="15"/>
      <c r="V24" s="15"/>
      <c r="W24" s="15"/>
      <c r="X24" s="15" t="s">
        <v>24</v>
      </c>
      <c r="Y24" s="15" t="s">
        <v>24</v>
      </c>
      <c r="Z24" s="15"/>
      <c r="AA24" s="15"/>
      <c r="AB24" s="15"/>
      <c r="AC24" s="15"/>
      <c r="AD24" s="15"/>
      <c r="AE24" s="32"/>
      <c r="AF24" s="15" t="s">
        <v>24</v>
      </c>
      <c r="AG24" s="15"/>
      <c r="AH24" s="205"/>
      <c r="AI24" s="206"/>
      <c r="AJ24" s="85" t="s">
        <v>46</v>
      </c>
    </row>
    <row r="25" spans="1:36" x14ac:dyDescent="0.4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"/>
    </row>
    <row r="26" spans="1:36" ht="19.5" thickBot="1" x14ac:dyDescent="0.45">
      <c r="A26" t="s">
        <v>98</v>
      </c>
      <c r="C26" s="6" t="s">
        <v>19</v>
      </c>
      <c r="D26" s="2"/>
      <c r="E26" s="2"/>
      <c r="F26" s="2"/>
      <c r="G26" s="2"/>
      <c r="H26" s="2"/>
    </row>
    <row r="27" spans="1:36" x14ac:dyDescent="0.4">
      <c r="A27" s="178"/>
      <c r="B27" s="179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  <c r="I27" s="33">
        <v>7</v>
      </c>
      <c r="J27" s="33">
        <v>8</v>
      </c>
      <c r="K27" s="33">
        <v>9</v>
      </c>
      <c r="L27" s="33">
        <v>10</v>
      </c>
      <c r="M27" s="33">
        <v>11</v>
      </c>
      <c r="N27" s="33">
        <v>12</v>
      </c>
      <c r="O27" s="33">
        <v>13</v>
      </c>
      <c r="P27" s="33">
        <v>14</v>
      </c>
      <c r="Q27" s="33">
        <v>15</v>
      </c>
      <c r="R27" s="33">
        <v>16</v>
      </c>
      <c r="S27" s="33">
        <v>17</v>
      </c>
      <c r="T27" s="33">
        <v>18</v>
      </c>
      <c r="U27" s="33">
        <v>19</v>
      </c>
      <c r="V27" s="33">
        <v>20</v>
      </c>
      <c r="W27" s="33">
        <v>21</v>
      </c>
      <c r="X27" s="33">
        <v>22</v>
      </c>
      <c r="Y27" s="33">
        <v>23</v>
      </c>
      <c r="Z27" s="33">
        <v>24</v>
      </c>
      <c r="AA27" s="33">
        <v>25</v>
      </c>
      <c r="AB27" s="33">
        <v>26</v>
      </c>
      <c r="AC27" s="8">
        <v>27</v>
      </c>
      <c r="AD27" s="8">
        <v>28</v>
      </c>
      <c r="AE27" s="8">
        <v>29</v>
      </c>
      <c r="AF27" s="8">
        <v>30</v>
      </c>
      <c r="AG27" s="9"/>
      <c r="AH27" s="203" t="s">
        <v>16</v>
      </c>
      <c r="AI27" s="192" t="s">
        <v>11</v>
      </c>
      <c r="AJ27" s="184" t="s">
        <v>28</v>
      </c>
    </row>
    <row r="28" spans="1:36" ht="19.5" thickBot="1" x14ac:dyDescent="0.45">
      <c r="A28" s="199"/>
      <c r="B28" s="200"/>
      <c r="C28" s="34" t="s">
        <v>70</v>
      </c>
      <c r="D28" s="34" t="s">
        <v>2</v>
      </c>
      <c r="E28" s="34" t="s">
        <v>3</v>
      </c>
      <c r="F28" s="34" t="s">
        <v>4</v>
      </c>
      <c r="G28" s="59" t="s">
        <v>5</v>
      </c>
      <c r="H28" s="60" t="s">
        <v>6</v>
      </c>
      <c r="I28" s="34" t="s">
        <v>0</v>
      </c>
      <c r="J28" s="34" t="s">
        <v>1</v>
      </c>
      <c r="K28" s="34" t="s">
        <v>2</v>
      </c>
      <c r="L28" s="34" t="s">
        <v>3</v>
      </c>
      <c r="M28" s="34" t="s">
        <v>4</v>
      </c>
      <c r="N28" s="59" t="s">
        <v>5</v>
      </c>
      <c r="O28" s="60" t="s">
        <v>6</v>
      </c>
      <c r="P28" s="34" t="s">
        <v>0</v>
      </c>
      <c r="Q28" s="34" t="s">
        <v>1</v>
      </c>
      <c r="R28" s="34" t="s">
        <v>2</v>
      </c>
      <c r="S28" s="34" t="s">
        <v>3</v>
      </c>
      <c r="T28" s="34" t="s">
        <v>4</v>
      </c>
      <c r="U28" s="59" t="s">
        <v>5</v>
      </c>
      <c r="V28" s="60" t="s">
        <v>6</v>
      </c>
      <c r="W28" s="34" t="s">
        <v>0</v>
      </c>
      <c r="X28" s="34" t="s">
        <v>1</v>
      </c>
      <c r="Y28" s="34" t="s">
        <v>2</v>
      </c>
      <c r="Z28" s="34" t="s">
        <v>3</v>
      </c>
      <c r="AA28" s="34" t="s">
        <v>4</v>
      </c>
      <c r="AB28" s="59" t="s">
        <v>5</v>
      </c>
      <c r="AC28" s="60" t="s">
        <v>6</v>
      </c>
      <c r="AD28" s="34" t="s">
        <v>0</v>
      </c>
      <c r="AE28" s="34" t="s">
        <v>1</v>
      </c>
      <c r="AF28" s="34" t="s">
        <v>2</v>
      </c>
      <c r="AG28" s="34"/>
      <c r="AH28" s="204"/>
      <c r="AI28" s="193"/>
      <c r="AJ28" s="198"/>
    </row>
    <row r="29" spans="1:36" ht="19.5" customHeight="1" thickBot="1" x14ac:dyDescent="0.45">
      <c r="A29" s="201" t="s">
        <v>7</v>
      </c>
      <c r="B29" s="16" t="s">
        <v>15</v>
      </c>
      <c r="C29" s="35" t="s">
        <v>12</v>
      </c>
      <c r="D29" s="35" t="s">
        <v>12</v>
      </c>
      <c r="E29" s="35" t="s">
        <v>12</v>
      </c>
      <c r="F29" s="35" t="s">
        <v>12</v>
      </c>
      <c r="G29" s="35" t="s">
        <v>12</v>
      </c>
      <c r="H29" s="33" t="s">
        <v>12</v>
      </c>
      <c r="I29" s="35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18" t="s">
        <v>20</v>
      </c>
      <c r="Q29" s="18" t="s">
        <v>20</v>
      </c>
      <c r="R29" s="18" t="s">
        <v>20</v>
      </c>
      <c r="S29" s="33" t="s">
        <v>12</v>
      </c>
      <c r="T29" s="35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19" t="s">
        <v>12</v>
      </c>
      <c r="AB29" s="19" t="s">
        <v>12</v>
      </c>
      <c r="AC29" s="19" t="s">
        <v>12</v>
      </c>
      <c r="AD29" s="19" t="s">
        <v>12</v>
      </c>
      <c r="AE29" s="16" t="s">
        <v>12</v>
      </c>
      <c r="AF29" s="35" t="s">
        <v>12</v>
      </c>
      <c r="AG29" s="35"/>
      <c r="AH29" s="19">
        <f>COUNTIFS(C29:AG29,"〇")</f>
        <v>27</v>
      </c>
      <c r="AI29" s="194">
        <f>AH30/AH29</f>
        <v>0.29629629629629628</v>
      </c>
      <c r="AJ29" s="140" t="s">
        <v>100</v>
      </c>
    </row>
    <row r="30" spans="1:36" ht="20.25" thickTop="1" thickBot="1" x14ac:dyDescent="0.45">
      <c r="A30" s="202"/>
      <c r="B30" s="24" t="s">
        <v>18</v>
      </c>
      <c r="C30" s="36"/>
      <c r="D30" s="36"/>
      <c r="E30" s="36"/>
      <c r="F30" s="36"/>
      <c r="G30" s="36"/>
      <c r="H30" s="56" t="s">
        <v>12</v>
      </c>
      <c r="I30" s="36"/>
      <c r="J30" s="36"/>
      <c r="K30" s="36"/>
      <c r="L30" s="36"/>
      <c r="M30" s="36" t="s">
        <v>73</v>
      </c>
      <c r="N30" s="36" t="s">
        <v>25</v>
      </c>
      <c r="O30" s="36" t="s">
        <v>25</v>
      </c>
      <c r="P30" s="26"/>
      <c r="Q30" s="26"/>
      <c r="R30" s="26"/>
      <c r="S30" s="55" t="s">
        <v>12</v>
      </c>
      <c r="T30" s="36"/>
      <c r="U30" s="36"/>
      <c r="V30" s="36" t="s">
        <v>25</v>
      </c>
      <c r="W30" s="36"/>
      <c r="X30" s="36"/>
      <c r="Y30" s="36"/>
      <c r="Z30" s="36"/>
      <c r="AA30" s="27"/>
      <c r="AB30" s="27" t="s">
        <v>73</v>
      </c>
      <c r="AC30" s="36" t="s">
        <v>25</v>
      </c>
      <c r="AD30" s="27"/>
      <c r="AE30" s="24"/>
      <c r="AF30" s="36"/>
      <c r="AG30" s="36"/>
      <c r="AH30" s="27">
        <f>COUNTA(C30:AG30)</f>
        <v>8</v>
      </c>
      <c r="AI30" s="195"/>
      <c r="AJ30" s="141"/>
    </row>
    <row r="31" spans="1:36" ht="20.25" customHeight="1" thickTop="1" thickBot="1" x14ac:dyDescent="0.45">
      <c r="A31" s="202" t="s">
        <v>8</v>
      </c>
      <c r="B31" s="28" t="s">
        <v>15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0" t="s">
        <v>20</v>
      </c>
      <c r="Q31" s="30" t="s">
        <v>20</v>
      </c>
      <c r="R31" s="30" t="s">
        <v>20</v>
      </c>
      <c r="S31" s="37" t="s">
        <v>12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57" t="s">
        <v>58</v>
      </c>
      <c r="AA31" s="31" t="s">
        <v>12</v>
      </c>
      <c r="AB31" s="31" t="s">
        <v>12</v>
      </c>
      <c r="AC31" s="37" t="s">
        <v>12</v>
      </c>
      <c r="AD31" s="31" t="s">
        <v>12</v>
      </c>
      <c r="AE31" s="28" t="s">
        <v>12</v>
      </c>
      <c r="AF31" s="37" t="s">
        <v>12</v>
      </c>
      <c r="AG31" s="37"/>
      <c r="AH31" s="31">
        <f>COUNTIFS(C31:AG31,"〇")</f>
        <v>26</v>
      </c>
      <c r="AI31" s="196">
        <f>AH32/AH31</f>
        <v>0.26923076923076922</v>
      </c>
      <c r="AJ31" s="189" t="s">
        <v>64</v>
      </c>
    </row>
    <row r="32" spans="1:36" ht="20.25" thickTop="1" thickBot="1" x14ac:dyDescent="0.45">
      <c r="A32" s="202"/>
      <c r="B32" s="20" t="s">
        <v>18</v>
      </c>
      <c r="C32" s="38"/>
      <c r="D32" s="38"/>
      <c r="E32" s="38"/>
      <c r="F32" s="38"/>
      <c r="G32" s="38"/>
      <c r="H32" s="38" t="s">
        <v>25</v>
      </c>
      <c r="I32" s="38"/>
      <c r="J32" s="38"/>
      <c r="K32" s="38"/>
      <c r="L32" s="38"/>
      <c r="M32" s="38" t="s">
        <v>73</v>
      </c>
      <c r="N32" s="38" t="s">
        <v>25</v>
      </c>
      <c r="O32" s="38" t="s">
        <v>25</v>
      </c>
      <c r="P32" s="22"/>
      <c r="Q32" s="22"/>
      <c r="R32" s="22"/>
      <c r="S32" s="38"/>
      <c r="T32" s="38"/>
      <c r="U32" s="38"/>
      <c r="V32" s="38" t="s">
        <v>25</v>
      </c>
      <c r="W32" s="38"/>
      <c r="X32" s="38"/>
      <c r="Y32" s="38"/>
      <c r="Z32" s="22"/>
      <c r="AA32" s="23"/>
      <c r="AB32" s="23" t="s">
        <v>73</v>
      </c>
      <c r="AC32" s="38" t="s">
        <v>25</v>
      </c>
      <c r="AD32" s="23"/>
      <c r="AE32" s="20"/>
      <c r="AF32" s="38"/>
      <c r="AG32" s="38"/>
      <c r="AH32" s="27">
        <f>COUNTA(C32:AG32)</f>
        <v>7</v>
      </c>
      <c r="AI32" s="195"/>
      <c r="AJ32" s="141"/>
    </row>
    <row r="33" spans="1:36" ht="40.5" thickTop="1" thickBot="1" x14ac:dyDescent="0.45">
      <c r="A33" s="12"/>
      <c r="B33" s="13"/>
      <c r="C33" s="15"/>
      <c r="D33" s="15"/>
      <c r="E33" s="15"/>
      <c r="F33" s="15"/>
      <c r="G33" s="15"/>
      <c r="H33" s="15" t="s">
        <v>24</v>
      </c>
      <c r="I33" s="15"/>
      <c r="J33" s="15"/>
      <c r="K33" s="15"/>
      <c r="L33" s="48"/>
      <c r="M33" s="48"/>
      <c r="N33" s="15" t="s">
        <v>24</v>
      </c>
      <c r="O33" s="15" t="s">
        <v>24</v>
      </c>
      <c r="P33" s="15"/>
      <c r="Q33" s="15"/>
      <c r="R33" s="15"/>
      <c r="S33" s="15"/>
      <c r="T33" s="15"/>
      <c r="U33" s="15"/>
      <c r="V33" s="15" t="s">
        <v>24</v>
      </c>
      <c r="W33" s="15"/>
      <c r="X33" s="15"/>
      <c r="Y33" s="15"/>
      <c r="Z33" s="15"/>
      <c r="AA33" s="15"/>
      <c r="AB33" s="15" t="s">
        <v>24</v>
      </c>
      <c r="AC33" s="15" t="s">
        <v>24</v>
      </c>
      <c r="AD33" s="15"/>
      <c r="AE33" s="32"/>
      <c r="AF33" s="15"/>
      <c r="AG33" s="15"/>
      <c r="AH33" s="205"/>
      <c r="AI33" s="206"/>
      <c r="AJ33" s="85" t="s">
        <v>46</v>
      </c>
    </row>
    <row r="34" spans="1:36" x14ac:dyDescent="0.4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"/>
    </row>
    <row r="35" spans="1:36" ht="19.5" thickBot="1" x14ac:dyDescent="0.45">
      <c r="A35" t="s">
        <v>99</v>
      </c>
      <c r="C35" s="6" t="s">
        <v>19</v>
      </c>
      <c r="D35" s="2"/>
      <c r="E35" s="2"/>
      <c r="F35" s="2"/>
      <c r="G35" s="2"/>
      <c r="H35" s="2"/>
    </row>
    <row r="36" spans="1:36" x14ac:dyDescent="0.4">
      <c r="A36" s="178"/>
      <c r="B36" s="179"/>
      <c r="C36" s="33">
        <v>1</v>
      </c>
      <c r="D36" s="33">
        <v>2</v>
      </c>
      <c r="E36" s="33">
        <v>3</v>
      </c>
      <c r="F36" s="33">
        <v>4</v>
      </c>
      <c r="G36" s="33">
        <v>5</v>
      </c>
      <c r="H36" s="33">
        <v>6</v>
      </c>
      <c r="I36" s="33">
        <v>7</v>
      </c>
      <c r="J36" s="33">
        <v>8</v>
      </c>
      <c r="K36" s="33">
        <v>9</v>
      </c>
      <c r="L36" s="33">
        <v>10</v>
      </c>
      <c r="M36" s="33">
        <v>11</v>
      </c>
      <c r="N36" s="33">
        <v>12</v>
      </c>
      <c r="O36" s="33">
        <v>13</v>
      </c>
      <c r="P36" s="33">
        <v>14</v>
      </c>
      <c r="Q36" s="33">
        <v>15</v>
      </c>
      <c r="R36" s="33">
        <v>16</v>
      </c>
      <c r="S36" s="33">
        <v>17</v>
      </c>
      <c r="T36" s="33">
        <v>18</v>
      </c>
      <c r="U36" s="33">
        <v>19</v>
      </c>
      <c r="V36" s="33">
        <v>20</v>
      </c>
      <c r="W36" s="33">
        <v>21</v>
      </c>
      <c r="X36" s="7">
        <v>22</v>
      </c>
      <c r="Y36" s="7">
        <v>23</v>
      </c>
      <c r="Z36" s="7">
        <v>24</v>
      </c>
      <c r="AA36" s="7">
        <v>25</v>
      </c>
      <c r="AB36" s="7">
        <v>26</v>
      </c>
      <c r="AC36" s="7">
        <v>27</v>
      </c>
      <c r="AD36" s="7">
        <v>28</v>
      </c>
      <c r="AE36" s="7">
        <v>29</v>
      </c>
      <c r="AF36" s="7">
        <v>30</v>
      </c>
      <c r="AG36" s="39"/>
      <c r="AH36" s="203" t="s">
        <v>16</v>
      </c>
      <c r="AI36" s="192" t="s">
        <v>11</v>
      </c>
      <c r="AJ36" s="184" t="s">
        <v>28</v>
      </c>
    </row>
    <row r="37" spans="1:36" ht="19.5" thickBot="1" x14ac:dyDescent="0.45">
      <c r="A37" s="199"/>
      <c r="B37" s="200"/>
      <c r="C37" s="34" t="s">
        <v>71</v>
      </c>
      <c r="D37" s="59" t="s">
        <v>5</v>
      </c>
      <c r="E37" s="60" t="s">
        <v>6</v>
      </c>
      <c r="F37" s="34" t="s">
        <v>0</v>
      </c>
      <c r="G37" s="34" t="s">
        <v>1</v>
      </c>
      <c r="H37" s="34" t="s">
        <v>2</v>
      </c>
      <c r="I37" s="34" t="s">
        <v>3</v>
      </c>
      <c r="J37" s="34" t="s">
        <v>4</v>
      </c>
      <c r="K37" s="59" t="s">
        <v>5</v>
      </c>
      <c r="L37" s="60" t="s">
        <v>6</v>
      </c>
      <c r="M37" s="34" t="s">
        <v>0</v>
      </c>
      <c r="N37" s="34" t="s">
        <v>1</v>
      </c>
      <c r="O37" s="34" t="s">
        <v>2</v>
      </c>
      <c r="P37" s="61" t="s">
        <v>3</v>
      </c>
      <c r="Q37" s="61" t="s">
        <v>4</v>
      </c>
      <c r="R37" s="213" t="s">
        <v>5</v>
      </c>
      <c r="S37" s="214" t="s">
        <v>6</v>
      </c>
      <c r="T37" s="61" t="s">
        <v>0</v>
      </c>
      <c r="U37" s="61" t="s">
        <v>1</v>
      </c>
      <c r="V37" s="61" t="s">
        <v>2</v>
      </c>
      <c r="W37" s="61" t="s">
        <v>3</v>
      </c>
      <c r="X37" s="10" t="s">
        <v>4</v>
      </c>
      <c r="Y37" s="10" t="s">
        <v>5</v>
      </c>
      <c r="Z37" s="10" t="s">
        <v>6</v>
      </c>
      <c r="AA37" s="10" t="s">
        <v>0</v>
      </c>
      <c r="AB37" s="10" t="s">
        <v>1</v>
      </c>
      <c r="AC37" s="10" t="s">
        <v>2</v>
      </c>
      <c r="AD37" s="10" t="s">
        <v>3</v>
      </c>
      <c r="AE37" s="10" t="s">
        <v>4</v>
      </c>
      <c r="AF37" s="10" t="s">
        <v>5</v>
      </c>
      <c r="AG37" s="40"/>
      <c r="AH37" s="204"/>
      <c r="AI37" s="193"/>
      <c r="AJ37" s="198"/>
    </row>
    <row r="38" spans="1:36" ht="19.5" customHeight="1" thickBot="1" x14ac:dyDescent="0.45">
      <c r="A38" s="201" t="s">
        <v>7</v>
      </c>
      <c r="B38" s="16" t="s">
        <v>15</v>
      </c>
      <c r="C38" s="35" t="s">
        <v>12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55" t="s">
        <v>12</v>
      </c>
      <c r="Q38" s="55" t="s">
        <v>12</v>
      </c>
      <c r="R38" s="55" t="s">
        <v>12</v>
      </c>
      <c r="S38" s="55" t="s">
        <v>12</v>
      </c>
      <c r="T38" s="55" t="s">
        <v>12</v>
      </c>
      <c r="U38" s="55" t="s">
        <v>12</v>
      </c>
      <c r="V38" s="55" t="s">
        <v>12</v>
      </c>
      <c r="W38" s="55" t="s">
        <v>12</v>
      </c>
      <c r="X38" s="17"/>
      <c r="Y38" s="17"/>
      <c r="Z38" s="17"/>
      <c r="AA38" s="17"/>
      <c r="AB38" s="17"/>
      <c r="AC38" s="17"/>
      <c r="AD38" s="17"/>
      <c r="AE38" s="17"/>
      <c r="AF38" s="17"/>
      <c r="AG38" s="41"/>
      <c r="AH38" s="19">
        <f>COUNTIFS(C38:AG38,"〇")</f>
        <v>21</v>
      </c>
      <c r="AI38" s="194">
        <f>AH39/AH38</f>
        <v>0.2857142857142857</v>
      </c>
      <c r="AJ38" s="140" t="s">
        <v>100</v>
      </c>
    </row>
    <row r="39" spans="1:36" ht="20.25" thickTop="1" thickBot="1" x14ac:dyDescent="0.45">
      <c r="A39" s="202"/>
      <c r="B39" s="24" t="s">
        <v>18</v>
      </c>
      <c r="C39" s="36"/>
      <c r="D39" s="36"/>
      <c r="E39" s="36" t="s">
        <v>66</v>
      </c>
      <c r="F39" s="36"/>
      <c r="G39" s="36" t="s">
        <v>59</v>
      </c>
      <c r="H39" s="36"/>
      <c r="I39" s="36"/>
      <c r="J39" s="36"/>
      <c r="K39" s="36" t="s">
        <v>25</v>
      </c>
      <c r="L39" s="36" t="s">
        <v>25</v>
      </c>
      <c r="M39" s="36"/>
      <c r="N39" s="36"/>
      <c r="O39" s="36"/>
      <c r="P39" s="36"/>
      <c r="Q39" s="71"/>
      <c r="R39" s="36" t="s">
        <v>25</v>
      </c>
      <c r="S39" s="36" t="s">
        <v>25</v>
      </c>
      <c r="T39" s="71"/>
      <c r="U39" s="71"/>
      <c r="V39" s="71"/>
      <c r="W39" s="71"/>
      <c r="X39" s="25"/>
      <c r="Y39" s="25"/>
      <c r="Z39" s="25"/>
      <c r="AA39" s="25"/>
      <c r="AB39" s="25"/>
      <c r="AC39" s="25"/>
      <c r="AD39" s="25"/>
      <c r="AE39" s="25"/>
      <c r="AF39" s="25"/>
      <c r="AG39" s="42"/>
      <c r="AH39" s="27">
        <f>COUNTA(C39:AG39)</f>
        <v>6</v>
      </c>
      <c r="AI39" s="195"/>
      <c r="AJ39" s="141"/>
    </row>
    <row r="40" spans="1:36" ht="20.25" customHeight="1" thickTop="1" thickBot="1" x14ac:dyDescent="0.45">
      <c r="A40" s="202" t="s">
        <v>8</v>
      </c>
      <c r="B40" s="28" t="s">
        <v>15</v>
      </c>
      <c r="C40" s="37" t="s">
        <v>12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57" t="s">
        <v>58</v>
      </c>
      <c r="L40" s="37" t="s">
        <v>12</v>
      </c>
      <c r="M40" s="37" t="s">
        <v>12</v>
      </c>
      <c r="N40" s="37" t="s">
        <v>12</v>
      </c>
      <c r="O40" s="37" t="s">
        <v>12</v>
      </c>
      <c r="P40" s="37" t="s">
        <v>12</v>
      </c>
      <c r="Q40" s="37" t="s">
        <v>12</v>
      </c>
      <c r="R40" s="37" t="s">
        <v>12</v>
      </c>
      <c r="S40" s="37" t="s">
        <v>12</v>
      </c>
      <c r="T40" s="37" t="s">
        <v>12</v>
      </c>
      <c r="U40" s="37" t="s">
        <v>12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3"/>
      <c r="AH40" s="31">
        <f>COUNTIFS(C40:AG40,"〇")</f>
        <v>18</v>
      </c>
      <c r="AI40" s="196">
        <f>AH41/AH40</f>
        <v>0.33333333333333331</v>
      </c>
      <c r="AJ40" s="189" t="s">
        <v>64</v>
      </c>
    </row>
    <row r="41" spans="1:36" ht="20.25" thickTop="1" thickBot="1" x14ac:dyDescent="0.45">
      <c r="A41" s="202"/>
      <c r="B41" s="20" t="s">
        <v>18</v>
      </c>
      <c r="C41" s="38"/>
      <c r="D41" s="38"/>
      <c r="E41" s="38" t="s">
        <v>66</v>
      </c>
      <c r="F41" s="38"/>
      <c r="G41" s="38" t="s">
        <v>25</v>
      </c>
      <c r="H41" s="38"/>
      <c r="I41" s="38"/>
      <c r="J41" s="38"/>
      <c r="K41" s="22"/>
      <c r="L41" s="38" t="s">
        <v>25</v>
      </c>
      <c r="M41" s="38" t="s">
        <v>25</v>
      </c>
      <c r="N41" s="38"/>
      <c r="O41" s="38"/>
      <c r="P41" s="215"/>
      <c r="Q41" s="215"/>
      <c r="R41" s="38" t="s">
        <v>25</v>
      </c>
      <c r="S41" s="38" t="s">
        <v>25</v>
      </c>
      <c r="T41" s="215"/>
      <c r="U41" s="215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4"/>
      <c r="AH41" s="27">
        <f>COUNTA(C41:AG41)</f>
        <v>6</v>
      </c>
      <c r="AI41" s="195"/>
      <c r="AJ41" s="141"/>
    </row>
    <row r="42" spans="1:36" ht="34.5" customHeight="1" thickTop="1" thickBot="1" x14ac:dyDescent="0.45">
      <c r="A42" s="12"/>
      <c r="B42" s="13"/>
      <c r="C42" s="15"/>
      <c r="D42" s="15"/>
      <c r="E42" s="15" t="s">
        <v>24</v>
      </c>
      <c r="F42" s="15"/>
      <c r="G42" s="15"/>
      <c r="H42" s="15"/>
      <c r="I42" s="15"/>
      <c r="J42" s="15"/>
      <c r="K42" s="15" t="s">
        <v>24</v>
      </c>
      <c r="L42" s="15" t="s">
        <v>24</v>
      </c>
      <c r="M42" s="15" t="s">
        <v>26</v>
      </c>
      <c r="N42" s="15"/>
      <c r="O42" s="15"/>
      <c r="P42" s="15"/>
      <c r="Q42" s="15"/>
      <c r="R42" s="15"/>
      <c r="S42" s="15"/>
      <c r="T42" s="15"/>
      <c r="U42" s="15" t="s">
        <v>45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H42" s="205"/>
      <c r="AI42" s="206"/>
      <c r="AJ42" s="85" t="s">
        <v>46</v>
      </c>
    </row>
    <row r="44" spans="1:36" x14ac:dyDescent="0.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">
      <c r="B45" t="s">
        <v>48</v>
      </c>
      <c r="C45" s="2"/>
      <c r="D45" s="2"/>
      <c r="E45" s="2"/>
      <c r="F45" s="2"/>
      <c r="G45" s="2"/>
      <c r="H45" s="2"/>
      <c r="I45" s="2"/>
      <c r="J45" t="s">
        <v>39</v>
      </c>
      <c r="K45" s="2"/>
      <c r="L45" s="2"/>
      <c r="M45" s="2"/>
      <c r="N45" s="2"/>
      <c r="O45" s="2"/>
      <c r="P45" s="2"/>
      <c r="R45" s="6" t="s">
        <v>40</v>
      </c>
      <c r="U45" s="2"/>
      <c r="V45" s="2"/>
      <c r="W45" s="2"/>
      <c r="X45" s="2"/>
      <c r="Y45" s="2"/>
      <c r="Z45" s="2"/>
      <c r="AA45" s="2"/>
      <c r="AB45" s="2"/>
      <c r="AC45" s="6" t="s">
        <v>38</v>
      </c>
      <c r="AD45" s="2"/>
      <c r="AE45" s="2"/>
      <c r="AF45" s="2"/>
      <c r="AG45" s="2"/>
      <c r="AI45" s="2"/>
    </row>
    <row r="46" spans="1:36" x14ac:dyDescent="0.4">
      <c r="B46" s="163" t="s">
        <v>55</v>
      </c>
      <c r="C46" s="163"/>
      <c r="D46" s="163"/>
      <c r="E46" s="163"/>
      <c r="F46" s="163">
        <f>AH11+AH20+AH29+AH38</f>
        <v>101</v>
      </c>
      <c r="G46" s="163"/>
      <c r="H46" s="163"/>
      <c r="J46" s="163" t="s">
        <v>17</v>
      </c>
      <c r="K46" s="163"/>
      <c r="L46" s="163"/>
      <c r="M46" s="163"/>
      <c r="N46" s="163">
        <f>AH13+AH22+AH31+AH40</f>
        <v>95</v>
      </c>
      <c r="O46" s="163"/>
      <c r="P46" s="163"/>
      <c r="R46" s="163" t="s">
        <v>29</v>
      </c>
      <c r="S46" s="163"/>
      <c r="T46" s="163"/>
      <c r="U46" s="210" t="s">
        <v>33</v>
      </c>
      <c r="V46" s="211"/>
      <c r="W46" s="211"/>
      <c r="X46" s="211"/>
      <c r="Y46" s="211"/>
      <c r="Z46" s="211"/>
      <c r="AA46" s="212"/>
      <c r="AC46" s="163" t="s">
        <v>60</v>
      </c>
      <c r="AD46" s="163"/>
      <c r="AE46" s="163"/>
      <c r="AF46" s="163"/>
      <c r="AG46" s="163"/>
      <c r="AH46" s="163"/>
      <c r="AI46" s="3" t="s">
        <v>12</v>
      </c>
      <c r="AJ46" s="6" t="s">
        <v>37</v>
      </c>
    </row>
    <row r="47" spans="1:36" x14ac:dyDescent="0.4">
      <c r="B47" s="163" t="s">
        <v>53</v>
      </c>
      <c r="C47" s="163"/>
      <c r="D47" s="163"/>
      <c r="E47" s="163"/>
      <c r="F47" s="163">
        <f>AH12+AH21+AH30+AH39</f>
        <v>30</v>
      </c>
      <c r="G47" s="163"/>
      <c r="H47" s="163"/>
      <c r="J47" s="163" t="s">
        <v>54</v>
      </c>
      <c r="K47" s="163"/>
      <c r="L47" s="163"/>
      <c r="M47" s="163"/>
      <c r="N47" s="163">
        <f>AH14+AH23+AH32+AH41</f>
        <v>29</v>
      </c>
      <c r="O47" s="163"/>
      <c r="P47" s="163"/>
      <c r="R47" s="163" t="s">
        <v>30</v>
      </c>
      <c r="S47" s="163"/>
      <c r="T47" s="163"/>
      <c r="U47" s="210" t="s">
        <v>34</v>
      </c>
      <c r="V47" s="211"/>
      <c r="W47" s="211"/>
      <c r="X47" s="211"/>
      <c r="Y47" s="211"/>
      <c r="Z47" s="211"/>
      <c r="AA47" s="212"/>
      <c r="AG47" s="1"/>
      <c r="AI47" s="1"/>
    </row>
    <row r="48" spans="1:36" x14ac:dyDescent="0.4">
      <c r="B48" s="163" t="s">
        <v>56</v>
      </c>
      <c r="C48" s="163"/>
      <c r="D48" s="163"/>
      <c r="E48" s="163"/>
      <c r="F48" s="164">
        <f>F47/F46</f>
        <v>0.29702970297029702</v>
      </c>
      <c r="G48" s="164"/>
      <c r="H48" s="164"/>
      <c r="J48" s="163" t="s">
        <v>21</v>
      </c>
      <c r="K48" s="163"/>
      <c r="L48" s="163"/>
      <c r="M48" s="163"/>
      <c r="N48" s="164">
        <f>N47/N46</f>
        <v>0.30526315789473685</v>
      </c>
      <c r="O48" s="164"/>
      <c r="P48" s="164"/>
      <c r="R48" s="163" t="s">
        <v>31</v>
      </c>
      <c r="S48" s="163"/>
      <c r="T48" s="163"/>
      <c r="U48" s="210" t="s">
        <v>35</v>
      </c>
      <c r="V48" s="211"/>
      <c r="W48" s="211"/>
      <c r="X48" s="211"/>
      <c r="Y48" s="211"/>
      <c r="Z48" s="211"/>
      <c r="AA48" s="212"/>
      <c r="AC48" s="64" t="s">
        <v>62</v>
      </c>
      <c r="AD48" s="66"/>
      <c r="AE48" s="66"/>
      <c r="AF48" s="66"/>
      <c r="AG48" s="66"/>
      <c r="AH48" s="65"/>
      <c r="AI48" s="63" t="s">
        <v>61</v>
      </c>
    </row>
    <row r="49" spans="2:35" x14ac:dyDescent="0.4">
      <c r="B49" s="163" t="s">
        <v>57</v>
      </c>
      <c r="C49" s="163"/>
      <c r="D49" s="163"/>
      <c r="E49" s="163"/>
      <c r="F49" s="163" t="s">
        <v>23</v>
      </c>
      <c r="G49" s="163"/>
      <c r="H49" s="163"/>
      <c r="J49" s="163" t="s">
        <v>22</v>
      </c>
      <c r="K49" s="163"/>
      <c r="L49" s="163"/>
      <c r="M49" s="163"/>
      <c r="N49" s="163" t="s">
        <v>23</v>
      </c>
      <c r="O49" s="163"/>
      <c r="P49" s="163"/>
      <c r="R49" s="163" t="s">
        <v>32</v>
      </c>
      <c r="S49" s="163"/>
      <c r="T49" s="163"/>
      <c r="U49" s="210" t="s">
        <v>36</v>
      </c>
      <c r="V49" s="211"/>
      <c r="W49" s="211"/>
      <c r="X49" s="211"/>
      <c r="Y49" s="211"/>
      <c r="Z49" s="211"/>
      <c r="AA49" s="212"/>
      <c r="AG49" s="1"/>
      <c r="AI49" s="1"/>
    </row>
  </sheetData>
  <mergeCells count="83">
    <mergeCell ref="AJ31:AJ32"/>
    <mergeCell ref="AH33:AI33"/>
    <mergeCell ref="AJ36:AJ37"/>
    <mergeCell ref="B49:E49"/>
    <mergeCell ref="F49:H49"/>
    <mergeCell ref="U46:AA46"/>
    <mergeCell ref="U47:AA47"/>
    <mergeCell ref="U48:AA48"/>
    <mergeCell ref="U49:AA49"/>
    <mergeCell ref="R48:T48"/>
    <mergeCell ref="R49:T49"/>
    <mergeCell ref="B46:E46"/>
    <mergeCell ref="F46:H46"/>
    <mergeCell ref="B47:E47"/>
    <mergeCell ref="F47:H47"/>
    <mergeCell ref="AJ38:AJ39"/>
    <mergeCell ref="AJ40:AJ41"/>
    <mergeCell ref="AI36:AI37"/>
    <mergeCell ref="R46:T46"/>
    <mergeCell ref="R47:T47"/>
    <mergeCell ref="B48:E48"/>
    <mergeCell ref="F48:H48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A40:A41"/>
    <mergeCell ref="AH36:AH37"/>
    <mergeCell ref="J49:M49"/>
    <mergeCell ref="N49:P49"/>
    <mergeCell ref="AC46:AH46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判別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透</dc:creator>
  <cp:lastModifiedBy>Setup</cp:lastModifiedBy>
  <cp:lastPrinted>2025-01-31T11:27:36Z</cp:lastPrinted>
  <dcterms:created xsi:type="dcterms:W3CDTF">2025-01-31T11:24:42Z</dcterms:created>
  <dcterms:modified xsi:type="dcterms:W3CDTF">2025-01-31T11:27:45Z</dcterms:modified>
</cp:coreProperties>
</file>